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4BC4DA8-BAEB-42BE-B40D-139FF44C6BB9}" xr6:coauthVersionLast="45" xr6:coauthVersionMax="45" xr10:uidLastSave="{00000000-0000-0000-0000-000000000000}"/>
  <bookViews>
    <workbookView xWindow="-120" yWindow="-120" windowWidth="20730" windowHeight="11160" activeTab="4" xr2:uid="{53337234-3DFD-0141-BD2B-46D7474E06ED}"/>
  </bookViews>
  <sheets>
    <sheet name="Finanzplan aktuell" sheetId="1" r:id="rId1"/>
    <sheet name="Vertragsübersicht aktuell" sheetId="2" r:id="rId2"/>
    <sheet name="Finanzplan zukünftig" sheetId="3" r:id="rId3"/>
    <sheet name="Vertragsübersicht zukünftig - T" sheetId="4" r:id="rId4"/>
    <sheet name="Kontenmodell" sheetId="6" r:id="rId5"/>
    <sheet name="Berechnung Beratung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D25" i="1"/>
  <c r="G25" i="1"/>
  <c r="F42" i="4" l="1"/>
  <c r="F45" i="4"/>
  <c r="J25" i="6" s="1"/>
  <c r="L9" i="1"/>
  <c r="D9" i="7"/>
  <c r="D4" i="7"/>
  <c r="C36" i="6"/>
  <c r="R64" i="4"/>
  <c r="Q64" i="4"/>
  <c r="P64" i="4"/>
  <c r="O64" i="4"/>
  <c r="M64" i="4"/>
  <c r="L64" i="4"/>
  <c r="K64" i="4"/>
  <c r="J64" i="4"/>
  <c r="I64" i="4"/>
  <c r="H64" i="4"/>
  <c r="F64" i="4"/>
  <c r="E64" i="4"/>
  <c r="D64" i="4"/>
  <c r="C64" i="4"/>
  <c r="B64" i="4"/>
  <c r="R63" i="4"/>
  <c r="Q63" i="4"/>
  <c r="P63" i="4"/>
  <c r="O63" i="4"/>
  <c r="M63" i="4"/>
  <c r="L63" i="4"/>
  <c r="K63" i="4"/>
  <c r="J63" i="4"/>
  <c r="I63" i="4"/>
  <c r="H63" i="4"/>
  <c r="F63" i="4"/>
  <c r="E63" i="4"/>
  <c r="D63" i="4"/>
  <c r="C63" i="4"/>
  <c r="B63" i="4"/>
  <c r="R62" i="4"/>
  <c r="Q62" i="4"/>
  <c r="P62" i="4"/>
  <c r="O62" i="4"/>
  <c r="M62" i="4"/>
  <c r="L62" i="4"/>
  <c r="K62" i="4"/>
  <c r="J62" i="4"/>
  <c r="I62" i="4"/>
  <c r="H62" i="4"/>
  <c r="F62" i="4"/>
  <c r="E62" i="4"/>
  <c r="D62" i="4"/>
  <c r="C62" i="4"/>
  <c r="B62" i="4"/>
  <c r="R60" i="4"/>
  <c r="Q60" i="4"/>
  <c r="P60" i="4"/>
  <c r="O60" i="4"/>
  <c r="M60" i="4"/>
  <c r="L60" i="4"/>
  <c r="K60" i="4"/>
  <c r="J60" i="4"/>
  <c r="I60" i="4"/>
  <c r="H60" i="4"/>
  <c r="F60" i="4"/>
  <c r="E60" i="4"/>
  <c r="D60" i="4"/>
  <c r="C60" i="4"/>
  <c r="B60" i="4"/>
  <c r="R59" i="4"/>
  <c r="Q59" i="4"/>
  <c r="P59" i="4"/>
  <c r="O59" i="4"/>
  <c r="M59" i="4"/>
  <c r="L59" i="4"/>
  <c r="K59" i="4"/>
  <c r="J59" i="4"/>
  <c r="I59" i="4"/>
  <c r="H59" i="4"/>
  <c r="F59" i="4"/>
  <c r="E59" i="4"/>
  <c r="D59" i="4"/>
  <c r="C59" i="4"/>
  <c r="B59" i="4"/>
  <c r="R58" i="4"/>
  <c r="Q58" i="4"/>
  <c r="P58" i="4"/>
  <c r="O58" i="4"/>
  <c r="M58" i="4"/>
  <c r="L58" i="4"/>
  <c r="K58" i="4"/>
  <c r="J58" i="4"/>
  <c r="I58" i="4"/>
  <c r="H58" i="4"/>
  <c r="F58" i="4"/>
  <c r="E58" i="4"/>
  <c r="D58" i="4"/>
  <c r="C58" i="4"/>
  <c r="B58" i="4"/>
  <c r="R56" i="4"/>
  <c r="Q56" i="4"/>
  <c r="P56" i="4"/>
  <c r="O56" i="4"/>
  <c r="M56" i="4"/>
  <c r="L56" i="4"/>
  <c r="K56" i="4"/>
  <c r="J56" i="4"/>
  <c r="I56" i="4"/>
  <c r="H56" i="4"/>
  <c r="F56" i="4"/>
  <c r="E56" i="4"/>
  <c r="D56" i="4"/>
  <c r="C56" i="4"/>
  <c r="B56" i="4"/>
  <c r="R55" i="4"/>
  <c r="Q55" i="4"/>
  <c r="P55" i="4"/>
  <c r="O55" i="4"/>
  <c r="M55" i="4"/>
  <c r="L55" i="4"/>
  <c r="K55" i="4"/>
  <c r="J55" i="4"/>
  <c r="I55" i="4"/>
  <c r="H55" i="4"/>
  <c r="F55" i="4"/>
  <c r="E55" i="4"/>
  <c r="D55" i="4"/>
  <c r="C55" i="4"/>
  <c r="B55" i="4"/>
  <c r="R54" i="4"/>
  <c r="Q54" i="4"/>
  <c r="P54" i="4"/>
  <c r="O54" i="4"/>
  <c r="M54" i="4"/>
  <c r="L54" i="4"/>
  <c r="K54" i="4"/>
  <c r="J54" i="4"/>
  <c r="I54" i="4"/>
  <c r="H54" i="4"/>
  <c r="F54" i="4"/>
  <c r="E54" i="4"/>
  <c r="D54" i="4"/>
  <c r="C54" i="4"/>
  <c r="B54" i="4"/>
  <c r="R53" i="4"/>
  <c r="Q53" i="4"/>
  <c r="P53" i="4"/>
  <c r="O53" i="4"/>
  <c r="M53" i="4"/>
  <c r="L53" i="4"/>
  <c r="K53" i="4"/>
  <c r="J53" i="4"/>
  <c r="I53" i="4"/>
  <c r="H53" i="4"/>
  <c r="F53" i="4"/>
  <c r="E53" i="4"/>
  <c r="D53" i="4"/>
  <c r="C53" i="4"/>
  <c r="B53" i="4"/>
  <c r="R52" i="4"/>
  <c r="Q52" i="4"/>
  <c r="P52" i="4"/>
  <c r="O52" i="4"/>
  <c r="M52" i="4"/>
  <c r="L52" i="4"/>
  <c r="K52" i="4"/>
  <c r="J52" i="4"/>
  <c r="G33" i="3" s="1"/>
  <c r="I52" i="4"/>
  <c r="H52" i="4"/>
  <c r="F52" i="4"/>
  <c r="E52" i="4"/>
  <c r="D52" i="4"/>
  <c r="C52" i="4"/>
  <c r="B52" i="4"/>
  <c r="R50" i="4"/>
  <c r="Q50" i="4"/>
  <c r="P50" i="4"/>
  <c r="O50" i="4"/>
  <c r="M50" i="4"/>
  <c r="L50" i="4"/>
  <c r="K50" i="4"/>
  <c r="J50" i="4"/>
  <c r="I50" i="4"/>
  <c r="H50" i="4"/>
  <c r="F50" i="4"/>
  <c r="E50" i="4"/>
  <c r="D50" i="4"/>
  <c r="C50" i="4"/>
  <c r="B50" i="4"/>
  <c r="R49" i="4"/>
  <c r="Q49" i="4"/>
  <c r="P49" i="4"/>
  <c r="O49" i="4"/>
  <c r="M49" i="4"/>
  <c r="L49" i="4"/>
  <c r="K49" i="4"/>
  <c r="J49" i="4"/>
  <c r="I49" i="4"/>
  <c r="H49" i="4"/>
  <c r="F49" i="4"/>
  <c r="E49" i="4"/>
  <c r="D49" i="4"/>
  <c r="C49" i="4"/>
  <c r="B49" i="4"/>
  <c r="R48" i="4"/>
  <c r="Q48" i="4"/>
  <c r="P48" i="4"/>
  <c r="O48" i="4"/>
  <c r="M48" i="4"/>
  <c r="L48" i="4"/>
  <c r="K48" i="4"/>
  <c r="J48" i="4"/>
  <c r="I48" i="4"/>
  <c r="H48" i="4"/>
  <c r="F48" i="4"/>
  <c r="E48" i="4"/>
  <c r="D48" i="4"/>
  <c r="C48" i="4"/>
  <c r="B48" i="4"/>
  <c r="R47" i="4"/>
  <c r="Q47" i="4"/>
  <c r="P47" i="4"/>
  <c r="O47" i="4"/>
  <c r="M47" i="4"/>
  <c r="L47" i="4"/>
  <c r="K47" i="4"/>
  <c r="J47" i="4"/>
  <c r="I47" i="4"/>
  <c r="H47" i="4"/>
  <c r="F47" i="4"/>
  <c r="E47" i="4"/>
  <c r="D47" i="4"/>
  <c r="C47" i="4"/>
  <c r="B47" i="4"/>
  <c r="R45" i="4"/>
  <c r="Q45" i="4"/>
  <c r="P45" i="4"/>
  <c r="O45" i="4"/>
  <c r="M45" i="4"/>
  <c r="L45" i="4"/>
  <c r="K45" i="4"/>
  <c r="J45" i="4"/>
  <c r="I45" i="4"/>
  <c r="H45" i="4"/>
  <c r="E45" i="4"/>
  <c r="D45" i="4"/>
  <c r="C45" i="4"/>
  <c r="B45" i="4"/>
  <c r="R44" i="4"/>
  <c r="Q44" i="4"/>
  <c r="P44" i="4"/>
  <c r="O44" i="4"/>
  <c r="M44" i="4"/>
  <c r="L44" i="4"/>
  <c r="K44" i="4"/>
  <c r="J44" i="4"/>
  <c r="I44" i="4"/>
  <c r="H44" i="4"/>
  <c r="F44" i="4"/>
  <c r="E44" i="4"/>
  <c r="D44" i="4"/>
  <c r="C44" i="4"/>
  <c r="B44" i="4"/>
  <c r="R43" i="4"/>
  <c r="Q43" i="4"/>
  <c r="P43" i="4"/>
  <c r="O43" i="4"/>
  <c r="M43" i="4"/>
  <c r="L43" i="4"/>
  <c r="K43" i="4"/>
  <c r="J43" i="4"/>
  <c r="I43" i="4"/>
  <c r="H43" i="4"/>
  <c r="F43" i="4"/>
  <c r="E43" i="4"/>
  <c r="D43" i="4"/>
  <c r="C43" i="4"/>
  <c r="B43" i="4"/>
  <c r="R42" i="4"/>
  <c r="Q42" i="4"/>
  <c r="P42" i="4"/>
  <c r="O42" i="4"/>
  <c r="M42" i="4"/>
  <c r="L42" i="4"/>
  <c r="K42" i="4"/>
  <c r="J42" i="4"/>
  <c r="J32" i="6" s="1"/>
  <c r="I42" i="4"/>
  <c r="H42" i="4"/>
  <c r="E42" i="4"/>
  <c r="D42" i="4"/>
  <c r="C42" i="4"/>
  <c r="B42" i="4"/>
  <c r="R40" i="4"/>
  <c r="Q40" i="4"/>
  <c r="P40" i="4"/>
  <c r="O40" i="4"/>
  <c r="M40" i="4"/>
  <c r="L40" i="4"/>
  <c r="K40" i="4"/>
  <c r="J40" i="4"/>
  <c r="I40" i="4"/>
  <c r="H40" i="4"/>
  <c r="F40" i="4"/>
  <c r="E40" i="4"/>
  <c r="D40" i="4"/>
  <c r="C40" i="4"/>
  <c r="B40" i="4"/>
  <c r="R39" i="4"/>
  <c r="Q39" i="4"/>
  <c r="P39" i="4"/>
  <c r="O39" i="4"/>
  <c r="M39" i="4"/>
  <c r="L39" i="4"/>
  <c r="K39" i="4"/>
  <c r="J39" i="4"/>
  <c r="I39" i="4"/>
  <c r="H39" i="4"/>
  <c r="F39" i="4"/>
  <c r="E39" i="4"/>
  <c r="D39" i="4"/>
  <c r="C39" i="4"/>
  <c r="B39" i="4"/>
  <c r="R38" i="4"/>
  <c r="Q38" i="4"/>
  <c r="P38" i="4"/>
  <c r="O38" i="4"/>
  <c r="M38" i="4"/>
  <c r="L38" i="4"/>
  <c r="K38" i="4"/>
  <c r="J38" i="4"/>
  <c r="I38" i="4"/>
  <c r="H38" i="4"/>
  <c r="F38" i="4"/>
  <c r="E38" i="4"/>
  <c r="D38" i="4"/>
  <c r="C38" i="4"/>
  <c r="B38" i="4"/>
  <c r="R37" i="4"/>
  <c r="Q37" i="4"/>
  <c r="P37" i="4"/>
  <c r="O37" i="4"/>
  <c r="M37" i="4"/>
  <c r="L37" i="4"/>
  <c r="K37" i="4"/>
  <c r="J37" i="4"/>
  <c r="I37" i="4"/>
  <c r="H37" i="4"/>
  <c r="F37" i="4"/>
  <c r="E37" i="4"/>
  <c r="D37" i="4"/>
  <c r="C37" i="4"/>
  <c r="B37" i="4"/>
  <c r="R36" i="4"/>
  <c r="Q36" i="4"/>
  <c r="P36" i="4"/>
  <c r="O36" i="4"/>
  <c r="M36" i="4"/>
  <c r="L36" i="4"/>
  <c r="K36" i="4"/>
  <c r="J36" i="4"/>
  <c r="I36" i="4"/>
  <c r="H36" i="4"/>
  <c r="F36" i="4"/>
  <c r="E36" i="4"/>
  <c r="D36" i="4"/>
  <c r="C36" i="4"/>
  <c r="B36" i="4"/>
  <c r="O33" i="4"/>
  <c r="R31" i="4"/>
  <c r="Q31" i="4"/>
  <c r="P31" i="4"/>
  <c r="O31" i="4"/>
  <c r="M31" i="4"/>
  <c r="L31" i="4"/>
  <c r="K31" i="4"/>
  <c r="J31" i="4"/>
  <c r="I31" i="4"/>
  <c r="H31" i="4"/>
  <c r="F31" i="4"/>
  <c r="E31" i="4"/>
  <c r="D31" i="4"/>
  <c r="C31" i="4"/>
  <c r="B31" i="4"/>
  <c r="R30" i="4"/>
  <c r="Q30" i="4"/>
  <c r="P30" i="4"/>
  <c r="O30" i="4"/>
  <c r="M30" i="4"/>
  <c r="L30" i="4"/>
  <c r="K30" i="4"/>
  <c r="J30" i="4"/>
  <c r="I30" i="4"/>
  <c r="H30" i="4"/>
  <c r="F30" i="4"/>
  <c r="E30" i="4"/>
  <c r="D30" i="4"/>
  <c r="C30" i="4"/>
  <c r="B30" i="4"/>
  <c r="R29" i="4"/>
  <c r="Q29" i="4"/>
  <c r="P29" i="4"/>
  <c r="O29" i="4"/>
  <c r="M29" i="4"/>
  <c r="L29" i="4"/>
  <c r="K29" i="4"/>
  <c r="J29" i="4"/>
  <c r="I29" i="4"/>
  <c r="H29" i="4"/>
  <c r="F29" i="4"/>
  <c r="E29" i="4"/>
  <c r="D29" i="4"/>
  <c r="C29" i="4"/>
  <c r="B29" i="4"/>
  <c r="R28" i="4"/>
  <c r="Q28" i="4"/>
  <c r="P28" i="4"/>
  <c r="O28" i="4"/>
  <c r="M28" i="4"/>
  <c r="L28" i="4"/>
  <c r="K28" i="4"/>
  <c r="J28" i="4"/>
  <c r="I28" i="4"/>
  <c r="H28" i="4"/>
  <c r="F28" i="4"/>
  <c r="E28" i="4"/>
  <c r="D28" i="4"/>
  <c r="C28" i="4"/>
  <c r="B28" i="4"/>
  <c r="R27" i="4"/>
  <c r="Q27" i="4"/>
  <c r="P27" i="4"/>
  <c r="O27" i="4"/>
  <c r="M27" i="4"/>
  <c r="L27" i="4"/>
  <c r="K27" i="4"/>
  <c r="J27" i="4"/>
  <c r="I27" i="4"/>
  <c r="H27" i="4"/>
  <c r="G27" i="4"/>
  <c r="F27" i="4"/>
  <c r="E27" i="4"/>
  <c r="D27" i="4"/>
  <c r="C27" i="4"/>
  <c r="B27" i="4"/>
  <c r="R26" i="4"/>
  <c r="Q26" i="4"/>
  <c r="P26" i="4"/>
  <c r="O26" i="4"/>
  <c r="M26" i="4"/>
  <c r="L26" i="4"/>
  <c r="K26" i="4"/>
  <c r="J26" i="4"/>
  <c r="I26" i="4"/>
  <c r="H26" i="4"/>
  <c r="F26" i="4"/>
  <c r="E26" i="4"/>
  <c r="D26" i="4"/>
  <c r="C26" i="4"/>
  <c r="B26" i="4"/>
  <c r="R25" i="4"/>
  <c r="Q25" i="4"/>
  <c r="P25" i="4"/>
  <c r="O25" i="4"/>
  <c r="M25" i="4"/>
  <c r="L25" i="4"/>
  <c r="K25" i="4"/>
  <c r="J25" i="4"/>
  <c r="I25" i="4"/>
  <c r="H25" i="4"/>
  <c r="F25" i="4"/>
  <c r="E25" i="4"/>
  <c r="D25" i="4"/>
  <c r="C25" i="4"/>
  <c r="B25" i="4"/>
  <c r="R24" i="4"/>
  <c r="Q24" i="4"/>
  <c r="P24" i="4"/>
  <c r="O24" i="4"/>
  <c r="M24" i="4"/>
  <c r="L24" i="4"/>
  <c r="K24" i="4"/>
  <c r="J24" i="4"/>
  <c r="I24" i="4"/>
  <c r="H24" i="4"/>
  <c r="G24" i="4"/>
  <c r="F24" i="4"/>
  <c r="E24" i="4"/>
  <c r="D24" i="4"/>
  <c r="C24" i="4"/>
  <c r="B24" i="4"/>
  <c r="I23" i="4"/>
  <c r="H23" i="4"/>
  <c r="F23" i="4"/>
  <c r="E23" i="4"/>
  <c r="D23" i="4"/>
  <c r="C23" i="4"/>
  <c r="B23" i="4"/>
  <c r="I22" i="4"/>
  <c r="H22" i="4"/>
  <c r="F22" i="4"/>
  <c r="E22" i="4"/>
  <c r="D22" i="4"/>
  <c r="C22" i="4"/>
  <c r="B22" i="4"/>
  <c r="I21" i="4"/>
  <c r="H21" i="4"/>
  <c r="F21" i="4"/>
  <c r="E21" i="4"/>
  <c r="D21" i="4"/>
  <c r="C21" i="4"/>
  <c r="B21" i="4"/>
  <c r="I20" i="4"/>
  <c r="H20" i="4"/>
  <c r="F20" i="4"/>
  <c r="E20" i="4"/>
  <c r="D20" i="4"/>
  <c r="C20" i="4"/>
  <c r="B20" i="4"/>
  <c r="M19" i="4"/>
  <c r="L19" i="4"/>
  <c r="K19" i="4"/>
  <c r="J19" i="4"/>
  <c r="I19" i="4"/>
  <c r="H19" i="4"/>
  <c r="G19" i="4"/>
  <c r="F19" i="4"/>
  <c r="E19" i="4"/>
  <c r="D19" i="4"/>
  <c r="C19" i="4"/>
  <c r="B19" i="4"/>
  <c r="M18" i="4"/>
  <c r="L18" i="4"/>
  <c r="K18" i="4"/>
  <c r="J18" i="4"/>
  <c r="I18" i="4"/>
  <c r="H18" i="4"/>
  <c r="F18" i="4"/>
  <c r="E18" i="4"/>
  <c r="D18" i="4"/>
  <c r="C18" i="4"/>
  <c r="B18" i="4"/>
  <c r="M17" i="4"/>
  <c r="L17" i="4"/>
  <c r="K17" i="4"/>
  <c r="J17" i="4"/>
  <c r="I17" i="4"/>
  <c r="H17" i="4"/>
  <c r="F17" i="4"/>
  <c r="E17" i="4"/>
  <c r="D17" i="4"/>
  <c r="C17" i="4"/>
  <c r="B17" i="4"/>
  <c r="M16" i="4"/>
  <c r="L16" i="4"/>
  <c r="K16" i="4"/>
  <c r="J16" i="4"/>
  <c r="I16" i="4"/>
  <c r="H16" i="4"/>
  <c r="F16" i="4"/>
  <c r="E16" i="4"/>
  <c r="D16" i="4"/>
  <c r="C16" i="4"/>
  <c r="B16" i="4"/>
  <c r="M15" i="4"/>
  <c r="L15" i="4"/>
  <c r="K15" i="4"/>
  <c r="J15" i="4"/>
  <c r="I15" i="4"/>
  <c r="H15" i="4"/>
  <c r="F15" i="4"/>
  <c r="E15" i="4"/>
  <c r="D15" i="4"/>
  <c r="C15" i="4"/>
  <c r="B15" i="4"/>
  <c r="M14" i="4"/>
  <c r="L14" i="4"/>
  <c r="K14" i="4"/>
  <c r="J14" i="4"/>
  <c r="I14" i="4"/>
  <c r="H14" i="4"/>
  <c r="F14" i="4"/>
  <c r="E14" i="4"/>
  <c r="D14" i="4"/>
  <c r="C14" i="4"/>
  <c r="B14" i="4"/>
  <c r="R13" i="4"/>
  <c r="Q13" i="4"/>
  <c r="P13" i="4"/>
  <c r="O13" i="4"/>
  <c r="M13" i="4"/>
  <c r="L13" i="4"/>
  <c r="K13" i="4"/>
  <c r="J13" i="4"/>
  <c r="I13" i="4"/>
  <c r="H13" i="4"/>
  <c r="F13" i="4"/>
  <c r="E13" i="4"/>
  <c r="D13" i="4"/>
  <c r="C13" i="4"/>
  <c r="B13" i="4"/>
  <c r="R12" i="4"/>
  <c r="Q12" i="4"/>
  <c r="P12" i="4"/>
  <c r="O12" i="4"/>
  <c r="M12" i="4"/>
  <c r="L12" i="4"/>
  <c r="K12" i="4"/>
  <c r="J12" i="4"/>
  <c r="I12" i="4"/>
  <c r="H12" i="4"/>
  <c r="F12" i="4"/>
  <c r="E12" i="4"/>
  <c r="D12" i="4"/>
  <c r="C12" i="4"/>
  <c r="B12" i="4"/>
  <c r="R11" i="4"/>
  <c r="Q11" i="4"/>
  <c r="P11" i="4"/>
  <c r="O11" i="4"/>
  <c r="M11" i="4"/>
  <c r="L11" i="4"/>
  <c r="K11" i="4"/>
  <c r="J11" i="4"/>
  <c r="I11" i="4"/>
  <c r="H11" i="4"/>
  <c r="F11" i="4"/>
  <c r="E11" i="4"/>
  <c r="D11" i="4"/>
  <c r="C11" i="4"/>
  <c r="B11" i="4"/>
  <c r="R10" i="4"/>
  <c r="Q10" i="4"/>
  <c r="P10" i="4"/>
  <c r="O10" i="4"/>
  <c r="M10" i="4"/>
  <c r="L10" i="4"/>
  <c r="K10" i="4"/>
  <c r="J10" i="4"/>
  <c r="I10" i="4"/>
  <c r="H10" i="4"/>
  <c r="F10" i="4"/>
  <c r="E10" i="4"/>
  <c r="D10" i="4"/>
  <c r="C10" i="4"/>
  <c r="B10" i="4"/>
  <c r="R9" i="4"/>
  <c r="Q9" i="4"/>
  <c r="P9" i="4"/>
  <c r="O9" i="4"/>
  <c r="M9" i="4"/>
  <c r="L9" i="4"/>
  <c r="K9" i="4"/>
  <c r="J9" i="4"/>
  <c r="I9" i="4"/>
  <c r="H9" i="4"/>
  <c r="F9" i="4"/>
  <c r="E9" i="4"/>
  <c r="D9" i="4"/>
  <c r="C9" i="4"/>
  <c r="B9" i="4"/>
  <c r="R8" i="4"/>
  <c r="Q8" i="4"/>
  <c r="P8" i="4"/>
  <c r="O8" i="4"/>
  <c r="M8" i="4"/>
  <c r="L8" i="4"/>
  <c r="K8" i="4"/>
  <c r="J8" i="4"/>
  <c r="I8" i="4"/>
  <c r="H8" i="4"/>
  <c r="F8" i="4"/>
  <c r="E8" i="4"/>
  <c r="D8" i="4"/>
  <c r="C8" i="4"/>
  <c r="B8" i="4"/>
  <c r="R7" i="4"/>
  <c r="Q7" i="4"/>
  <c r="P7" i="4"/>
  <c r="O7" i="4"/>
  <c r="M7" i="4"/>
  <c r="L7" i="4"/>
  <c r="K7" i="4"/>
  <c r="J7" i="4"/>
  <c r="I7" i="4"/>
  <c r="H7" i="4"/>
  <c r="F7" i="4"/>
  <c r="E7" i="4"/>
  <c r="D7" i="4"/>
  <c r="C7" i="4"/>
  <c r="B7" i="4"/>
  <c r="R6" i="4"/>
  <c r="Q6" i="4"/>
  <c r="P6" i="4"/>
  <c r="O6" i="4"/>
  <c r="M6" i="4"/>
  <c r="L6" i="4"/>
  <c r="K6" i="4"/>
  <c r="J6" i="4"/>
  <c r="I6" i="4"/>
  <c r="H6" i="4"/>
  <c r="F6" i="4"/>
  <c r="E6" i="4"/>
  <c r="D6" i="4"/>
  <c r="C6" i="4"/>
  <c r="B6" i="4"/>
  <c r="O4" i="4"/>
  <c r="G39" i="3"/>
  <c r="F39" i="3"/>
  <c r="G38" i="3"/>
  <c r="F38" i="3"/>
  <c r="G37" i="3"/>
  <c r="F37" i="3"/>
  <c r="G36" i="3"/>
  <c r="F36" i="3"/>
  <c r="G34" i="3"/>
  <c r="F34" i="3"/>
  <c r="F33" i="3"/>
  <c r="G32" i="3"/>
  <c r="F32" i="3"/>
  <c r="G31" i="3"/>
  <c r="F31" i="3"/>
  <c r="G30" i="3"/>
  <c r="F30" i="3"/>
  <c r="G29" i="3"/>
  <c r="F29" i="3"/>
  <c r="M27" i="3"/>
  <c r="J22" i="3"/>
  <c r="I22" i="3"/>
  <c r="F22" i="3"/>
  <c r="B36" i="6" s="1"/>
  <c r="L21" i="3"/>
  <c r="J21" i="3"/>
  <c r="I21" i="3"/>
  <c r="G21" i="3"/>
  <c r="F21" i="3"/>
  <c r="C21" i="3"/>
  <c r="L20" i="3"/>
  <c r="J20" i="3"/>
  <c r="I20" i="3"/>
  <c r="G20" i="3"/>
  <c r="C35" i="6" s="1"/>
  <c r="F20" i="3"/>
  <c r="B35" i="6" s="1"/>
  <c r="C20" i="3"/>
  <c r="L19" i="3"/>
  <c r="J19" i="3"/>
  <c r="I19" i="3"/>
  <c r="G19" i="3"/>
  <c r="C34" i="6" s="1"/>
  <c r="F19" i="3"/>
  <c r="B34" i="6" s="1"/>
  <c r="C19" i="3"/>
  <c r="J18" i="3"/>
  <c r="I18" i="3"/>
  <c r="G18" i="3"/>
  <c r="C33" i="6" s="1"/>
  <c r="F18" i="3"/>
  <c r="B33" i="6" s="1"/>
  <c r="C18" i="3"/>
  <c r="L17" i="3"/>
  <c r="J17" i="3"/>
  <c r="I17" i="3"/>
  <c r="G17" i="3"/>
  <c r="C32" i="6" s="1"/>
  <c r="F17" i="3"/>
  <c r="B32" i="6" s="1"/>
  <c r="L16" i="3"/>
  <c r="J16" i="3"/>
  <c r="I16" i="3"/>
  <c r="G16" i="3"/>
  <c r="C31" i="6" s="1"/>
  <c r="F16" i="3"/>
  <c r="B31" i="6" s="1"/>
  <c r="C16" i="3"/>
  <c r="L15" i="3"/>
  <c r="J15" i="3"/>
  <c r="I15" i="3"/>
  <c r="G15" i="3"/>
  <c r="C30" i="6" s="1"/>
  <c r="F15" i="3"/>
  <c r="B30" i="6" s="1"/>
  <c r="L14" i="3"/>
  <c r="J14" i="3"/>
  <c r="I14" i="3"/>
  <c r="G14" i="3"/>
  <c r="C29" i="6" s="1"/>
  <c r="F14" i="3"/>
  <c r="B29" i="6" s="1"/>
  <c r="J13" i="3"/>
  <c r="I13" i="3"/>
  <c r="G13" i="3"/>
  <c r="C28" i="6" s="1"/>
  <c r="F13" i="3"/>
  <c r="B28" i="6" s="1"/>
  <c r="D13" i="3"/>
  <c r="L12" i="3"/>
  <c r="J12" i="3"/>
  <c r="I12" i="3"/>
  <c r="G12" i="3"/>
  <c r="C27" i="6" s="1"/>
  <c r="F12" i="3"/>
  <c r="B27" i="6" s="1"/>
  <c r="L11" i="3"/>
  <c r="J11" i="3"/>
  <c r="I11" i="3"/>
  <c r="G11" i="3"/>
  <c r="C26" i="6" s="1"/>
  <c r="F11" i="3"/>
  <c r="B26" i="6" s="1"/>
  <c r="L10" i="3"/>
  <c r="J10" i="3"/>
  <c r="I10" i="3"/>
  <c r="G10" i="3"/>
  <c r="C25" i="6" s="1"/>
  <c r="F10" i="3"/>
  <c r="B25" i="6" s="1"/>
  <c r="D10" i="3"/>
  <c r="C10" i="3"/>
  <c r="L9" i="3"/>
  <c r="J9" i="3"/>
  <c r="I9" i="3"/>
  <c r="G9" i="3"/>
  <c r="C24" i="6" s="1"/>
  <c r="F9" i="3"/>
  <c r="B24" i="6" s="1"/>
  <c r="D9" i="3"/>
  <c r="C9" i="3"/>
  <c r="J8" i="3"/>
  <c r="I8" i="3"/>
  <c r="G8" i="3"/>
  <c r="C23" i="6" s="1"/>
  <c r="F8" i="3"/>
  <c r="B23" i="6" s="1"/>
  <c r="D8" i="3"/>
  <c r="C8" i="3"/>
  <c r="J7" i="3"/>
  <c r="I7" i="3"/>
  <c r="G7" i="3"/>
  <c r="F7" i="3"/>
  <c r="B22" i="6" s="1"/>
  <c r="D7" i="3"/>
  <c r="C7" i="3"/>
  <c r="J6" i="3"/>
  <c r="I6" i="3"/>
  <c r="G6" i="3"/>
  <c r="C21" i="6" s="1"/>
  <c r="F6" i="3"/>
  <c r="B21" i="6" s="1"/>
  <c r="D6" i="3"/>
  <c r="C6" i="3"/>
  <c r="D5" i="3"/>
  <c r="C5" i="3"/>
  <c r="C18" i="1"/>
  <c r="L17" i="1"/>
  <c r="C17" i="1"/>
  <c r="C17" i="3" s="1"/>
  <c r="L16" i="1"/>
  <c r="L15" i="1"/>
  <c r="L14" i="1"/>
  <c r="L12" i="1"/>
  <c r="L11" i="1"/>
  <c r="M10" i="1"/>
  <c r="L10" i="1"/>
  <c r="D35" i="1"/>
  <c r="G34" i="1"/>
  <c r="G33" i="1"/>
  <c r="G32" i="1"/>
  <c r="D32" i="1"/>
  <c r="L21" i="1"/>
  <c r="L20" i="1"/>
  <c r="M19" i="1"/>
  <c r="L19" i="1"/>
  <c r="C19" i="1"/>
  <c r="G35" i="1"/>
  <c r="J23" i="1"/>
  <c r="G23" i="1"/>
  <c r="D11" i="1"/>
  <c r="D15" i="1" s="1"/>
  <c r="D29" i="1" s="1"/>
  <c r="M6" i="1"/>
  <c r="D38" i="6"/>
  <c r="G12" i="6" s="1"/>
  <c r="J23" i="6"/>
  <c r="J65" i="4"/>
  <c r="M6" i="3"/>
  <c r="J14" i="6" s="1"/>
  <c r="J65" i="2"/>
  <c r="G64" i="2"/>
  <c r="G64" i="4" s="1"/>
  <c r="M21" i="3" s="1"/>
  <c r="G63" i="2"/>
  <c r="G63" i="4" s="1"/>
  <c r="M20" i="3" s="1"/>
  <c r="G62" i="2"/>
  <c r="G62" i="4" s="1"/>
  <c r="M19" i="3" s="1"/>
  <c r="G60" i="2"/>
  <c r="G60" i="4" s="1"/>
  <c r="G59" i="2"/>
  <c r="D18" i="1" s="1"/>
  <c r="D18" i="3" s="1"/>
  <c r="G58" i="2"/>
  <c r="G58" i="4" s="1"/>
  <c r="G56" i="2"/>
  <c r="G56" i="4" s="1"/>
  <c r="G55" i="2"/>
  <c r="G55" i="4" s="1"/>
  <c r="G54" i="2"/>
  <c r="G54" i="4" s="1"/>
  <c r="G53" i="2"/>
  <c r="G53" i="4" s="1"/>
  <c r="G52" i="2"/>
  <c r="G52" i="4" s="1"/>
  <c r="G50" i="2"/>
  <c r="G50" i="4" s="1"/>
  <c r="M17" i="3" s="1"/>
  <c r="G49" i="2"/>
  <c r="G49" i="4" s="1"/>
  <c r="M16" i="3" s="1"/>
  <c r="G48" i="2"/>
  <c r="G48" i="4" s="1"/>
  <c r="M15" i="3" s="1"/>
  <c r="G47" i="2"/>
  <c r="M14" i="1" s="1"/>
  <c r="G45" i="2"/>
  <c r="G45" i="4" s="1"/>
  <c r="M12" i="3" s="1"/>
  <c r="G44" i="2"/>
  <c r="G44" i="4" s="1"/>
  <c r="M11" i="3" s="1"/>
  <c r="G43" i="2"/>
  <c r="G43" i="4" s="1"/>
  <c r="M10" i="3" s="1"/>
  <c r="G42" i="2"/>
  <c r="G42" i="4" s="1"/>
  <c r="M9" i="3" s="1"/>
  <c r="G40" i="2"/>
  <c r="G40" i="4" s="1"/>
  <c r="G39" i="2"/>
  <c r="G39" i="4" s="1"/>
  <c r="G38" i="2"/>
  <c r="G38" i="4" s="1"/>
  <c r="G37" i="2"/>
  <c r="G37" i="4" s="1"/>
  <c r="G36" i="2"/>
  <c r="G36" i="4" s="1"/>
  <c r="G31" i="2"/>
  <c r="G31" i="4" s="1"/>
  <c r="G30" i="2"/>
  <c r="G30" i="4" s="1"/>
  <c r="G29" i="2"/>
  <c r="G29" i="4" s="1"/>
  <c r="G28" i="2"/>
  <c r="G28" i="4" s="1"/>
  <c r="D37" i="3" s="1"/>
  <c r="G27" i="2"/>
  <c r="D37" i="1" s="1"/>
  <c r="G26" i="2"/>
  <c r="D36" i="1" s="1"/>
  <c r="G25" i="2"/>
  <c r="G25" i="4" s="1"/>
  <c r="G24" i="2"/>
  <c r="G23" i="2"/>
  <c r="D21" i="1" s="1"/>
  <c r="D21" i="3" s="1"/>
  <c r="G22" i="2"/>
  <c r="G22" i="4" s="1"/>
  <c r="G21" i="2"/>
  <c r="G21" i="4" s="1"/>
  <c r="G20" i="2"/>
  <c r="G19" i="2"/>
  <c r="G18" i="2"/>
  <c r="G18" i="4" s="1"/>
  <c r="G16" i="2"/>
  <c r="G16" i="4" s="1"/>
  <c r="G15" i="2"/>
  <c r="G13" i="2"/>
  <c r="G13" i="4" s="1"/>
  <c r="D32" i="3" s="1"/>
  <c r="G12" i="2"/>
  <c r="G12" i="4" s="1"/>
  <c r="D31" i="3" s="1"/>
  <c r="G11" i="2"/>
  <c r="G11" i="4" s="1"/>
  <c r="G10" i="2"/>
  <c r="G10" i="4" s="1"/>
  <c r="G9" i="2"/>
  <c r="G9" i="4" s="1"/>
  <c r="G8" i="2"/>
  <c r="G8" i="4" s="1"/>
  <c r="G7" i="2"/>
  <c r="G7" i="4" s="1"/>
  <c r="G6" i="2"/>
  <c r="G6" i="4" s="1"/>
  <c r="D35" i="3" l="1"/>
  <c r="D20" i="1"/>
  <c r="D20" i="3" s="1"/>
  <c r="D19" i="1"/>
  <c r="D19" i="3" s="1"/>
  <c r="G26" i="4"/>
  <c r="D36" i="3" s="1"/>
  <c r="D11" i="3"/>
  <c r="C5" i="6" s="1"/>
  <c r="G24" i="6" s="1"/>
  <c r="M8" i="3"/>
  <c r="J12" i="6" s="1"/>
  <c r="M15" i="1"/>
  <c r="G14" i="2"/>
  <c r="G14" i="4" s="1"/>
  <c r="D33" i="3" s="1"/>
  <c r="G35" i="3"/>
  <c r="D31" i="1"/>
  <c r="G17" i="2"/>
  <c r="D2" i="7"/>
  <c r="J23" i="3"/>
  <c r="G9" i="6" s="1"/>
  <c r="G15" i="4"/>
  <c r="D30" i="3"/>
  <c r="J36" i="1"/>
  <c r="J35" i="1"/>
  <c r="D30" i="1"/>
  <c r="M12" i="1"/>
  <c r="J34" i="6"/>
  <c r="M18" i="3"/>
  <c r="M21" i="1"/>
  <c r="M18" i="1" s="1"/>
  <c r="D17" i="1"/>
  <c r="D17" i="3" s="1"/>
  <c r="D22" i="3" s="1"/>
  <c r="G59" i="4"/>
  <c r="G47" i="4"/>
  <c r="M14" i="3" s="1"/>
  <c r="M13" i="3" s="1"/>
  <c r="M16" i="1"/>
  <c r="M17" i="1"/>
  <c r="M11" i="1"/>
  <c r="M9" i="1"/>
  <c r="G23" i="4"/>
  <c r="G23" i="3"/>
  <c r="J35" i="3" s="1"/>
  <c r="G20" i="4"/>
  <c r="C22" i="6"/>
  <c r="C38" i="6" s="1"/>
  <c r="C40" i="6" s="1"/>
  <c r="G16" i="6" s="1"/>
  <c r="J21" i="6"/>
  <c r="J27" i="6" s="1"/>
  <c r="D15" i="3"/>
  <c r="D29" i="3" s="1"/>
  <c r="G65" i="2" l="1"/>
  <c r="D33" i="1"/>
  <c r="G28" i="6"/>
  <c r="M13" i="1"/>
  <c r="M23" i="3"/>
  <c r="D34" i="1"/>
  <c r="D38" i="1" s="1"/>
  <c r="G17" i="4"/>
  <c r="D34" i="3" s="1"/>
  <c r="D38" i="3" s="1"/>
  <c r="G10" i="6" s="1"/>
  <c r="J36" i="3"/>
  <c r="D5" i="7"/>
  <c r="D6" i="7" s="1"/>
  <c r="D12" i="7"/>
  <c r="F12" i="7"/>
  <c r="J10" i="6"/>
  <c r="G7" i="6"/>
  <c r="J37" i="6"/>
  <c r="M8" i="1"/>
  <c r="J37" i="1" s="1"/>
  <c r="D22" i="1"/>
  <c r="D23" i="1" s="1"/>
  <c r="G5" i="1" s="1"/>
  <c r="G11" i="6"/>
  <c r="D23" i="3"/>
  <c r="G65" i="4" l="1"/>
  <c r="J38" i="1"/>
  <c r="D39" i="1"/>
  <c r="D39" i="3"/>
  <c r="J38" i="3"/>
  <c r="J37" i="3"/>
  <c r="M35" i="3"/>
  <c r="G14" i="6"/>
  <c r="D25" i="3"/>
  <c r="M35" i="1"/>
  <c r="M29" i="1"/>
  <c r="M33" i="1"/>
  <c r="J5" i="1"/>
  <c r="J25" i="1" s="1"/>
  <c r="M5" i="1"/>
  <c r="M25" i="1" s="1"/>
  <c r="G24" i="1"/>
  <c r="M29" i="3"/>
  <c r="M33" i="3"/>
  <c r="M5" i="3"/>
  <c r="M24" i="3" s="1"/>
  <c r="J5" i="3"/>
  <c r="G5" i="3"/>
  <c r="M37" i="3" l="1"/>
  <c r="G21" i="6" s="1"/>
  <c r="M37" i="1"/>
  <c r="J39" i="1" s="1"/>
  <c r="J24" i="1"/>
  <c r="M24" i="1"/>
  <c r="M39" i="1"/>
  <c r="G24" i="3"/>
  <c r="G25" i="3"/>
  <c r="J24" i="3"/>
  <c r="J25" i="3"/>
  <c r="M25" i="3"/>
  <c r="D8" i="7" l="1"/>
  <c r="F15" i="7" s="1"/>
  <c r="J39" i="3"/>
  <c r="L36" i="3"/>
  <c r="L36" i="1"/>
  <c r="M39" i="3"/>
  <c r="F16" i="7" l="1"/>
  <c r="F14" i="7"/>
  <c r="D16" i="7"/>
  <c r="D15" i="7"/>
  <c r="D14" i="7"/>
  <c r="P18" i="4" l="1"/>
  <c r="O15" i="4"/>
  <c r="O18" i="4"/>
  <c r="P16" i="4"/>
  <c r="P14" i="4"/>
  <c r="R17" i="4"/>
  <c r="O14" i="4"/>
  <c r="Q14" i="4"/>
  <c r="R15" i="4"/>
  <c r="Q18" i="4"/>
  <c r="P19" i="4"/>
  <c r="R18" i="4"/>
  <c r="O19" i="4"/>
  <c r="O17" i="4"/>
  <c r="R14" i="4"/>
  <c r="Q15" i="4"/>
  <c r="Q16" i="4"/>
  <c r="Q17" i="4"/>
  <c r="P17" i="4"/>
  <c r="R16" i="4"/>
  <c r="P15" i="4"/>
  <c r="R19" i="4"/>
  <c r="Q19" i="4"/>
  <c r="O16" i="4"/>
</calcChain>
</file>

<file path=xl/sharedStrings.xml><?xml version="1.0" encoding="utf-8"?>
<sst xmlns="http://schemas.openxmlformats.org/spreadsheetml/2006/main" count="362" uniqueCount="209">
  <si>
    <t>Finanzplan aktuell - Monat</t>
  </si>
  <si>
    <t>Kommentare</t>
  </si>
  <si>
    <t>Einkommen</t>
  </si>
  <si>
    <t>Leben 1/3</t>
  </si>
  <si>
    <t>Wohnen 1/3</t>
  </si>
  <si>
    <t>Investieren für W und Z 1/3</t>
  </si>
  <si>
    <t>Lohn/Gehalt Frau</t>
  </si>
  <si>
    <t>Gesund leben</t>
  </si>
  <si>
    <t>Gesund wohnen</t>
  </si>
  <si>
    <t>Gesund investieren</t>
  </si>
  <si>
    <t>Lohn/Gehalt Mann</t>
  </si>
  <si>
    <t>Ernährung</t>
  </si>
  <si>
    <t>Wohnfläche qm</t>
  </si>
  <si>
    <t>Kurzfristig</t>
  </si>
  <si>
    <t>Kindergeld</t>
  </si>
  <si>
    <t>Kleidung/Shopping</t>
  </si>
  <si>
    <t>Hausdarlehen</t>
  </si>
  <si>
    <t>Rücklagenbildung „Grüne Tonne“</t>
  </si>
  <si>
    <t>Minijob</t>
  </si>
  <si>
    <t>Miete (warm)</t>
  </si>
  <si>
    <t>Mittelfristig</t>
  </si>
  <si>
    <t>Mieteinnahmen</t>
  </si>
  <si>
    <t>Vergnügen / Bargeld</t>
  </si>
  <si>
    <t>Nebenkosten</t>
  </si>
  <si>
    <t>Sonstige Einnahmen</t>
  </si>
  <si>
    <t>Geschenke</t>
  </si>
  <si>
    <t>Müll / Stadt / Gebühren</t>
  </si>
  <si>
    <t>Summe Einkommen</t>
  </si>
  <si>
    <t>Telefon</t>
  </si>
  <si>
    <t>Internet / Festnetz</t>
  </si>
  <si>
    <t>Rauchen</t>
  </si>
  <si>
    <t>Stellplatz / Garage</t>
  </si>
  <si>
    <t>Rücklagenwunsch gesamt</t>
  </si>
  <si>
    <t>Sport / Hobby</t>
  </si>
  <si>
    <t>Strom</t>
  </si>
  <si>
    <t>Langfristig</t>
  </si>
  <si>
    <t>Tanken / Bahn / Auto</t>
  </si>
  <si>
    <t>Gas</t>
  </si>
  <si>
    <t>Empfehlung Schutzengel 10%</t>
  </si>
  <si>
    <t>SKY / Netflix / Spotify</t>
  </si>
  <si>
    <t>Wasser</t>
  </si>
  <si>
    <t>Darlehen / PKV</t>
  </si>
  <si>
    <t>Abonnements</t>
  </si>
  <si>
    <t xml:space="preserve">GEZ </t>
  </si>
  <si>
    <t>Drogerie / Friseur</t>
  </si>
  <si>
    <t>Sonstige Ausgaben</t>
  </si>
  <si>
    <t>Haustier</t>
  </si>
  <si>
    <t>[…]</t>
  </si>
  <si>
    <t>Kindersparen</t>
  </si>
  <si>
    <t>Kfz Steuer</t>
  </si>
  <si>
    <t>PKV + PV I</t>
  </si>
  <si>
    <t>PKV + PV II</t>
  </si>
  <si>
    <t>Summe Darlehen / PKV</t>
  </si>
  <si>
    <t>Urlaub</t>
  </si>
  <si>
    <t>Verfügbare Mittel</t>
  </si>
  <si>
    <t>Summe</t>
  </si>
  <si>
    <t>Mehr-/ Minderausgaben</t>
  </si>
  <si>
    <t>FINANZNOTE</t>
  </si>
  <si>
    <t>Schutzengel</t>
  </si>
  <si>
    <t>Aktuelle Finanzwerte</t>
  </si>
  <si>
    <t>Stand (Datum)</t>
  </si>
  <si>
    <t>Gesund versichern</t>
  </si>
  <si>
    <t>Girokonten</t>
  </si>
  <si>
    <t>Konsumbudget mtl.</t>
  </si>
  <si>
    <t>Tagesgeldkonten</t>
  </si>
  <si>
    <t>BU - Absicherung I</t>
  </si>
  <si>
    <t>Depot + Bausparsummen</t>
  </si>
  <si>
    <t>Gesamtübersicht</t>
  </si>
  <si>
    <t>BU - Absicherung II</t>
  </si>
  <si>
    <t>Rückkaufwerte</t>
  </si>
  <si>
    <t>Kfz I Versicherung</t>
  </si>
  <si>
    <t>Immobilien</t>
  </si>
  <si>
    <t>Verfügbar Mittel</t>
  </si>
  <si>
    <t>KfZ II Versicherung</t>
  </si>
  <si>
    <t>Verbindlichkeiten</t>
  </si>
  <si>
    <t>Krankenzusatzversicherung</t>
  </si>
  <si>
    <t>Leben</t>
  </si>
  <si>
    <t>Aktuelle Ausgaben</t>
  </si>
  <si>
    <t>Rechtsschutzversicherung</t>
  </si>
  <si>
    <t>Vermögenswirksame Leist. AG</t>
  </si>
  <si>
    <t>Wohnen</t>
  </si>
  <si>
    <t>Zusatzversicherungen</t>
  </si>
  <si>
    <t>Investieren</t>
  </si>
  <si>
    <t>monatlicher Überschuss</t>
  </si>
  <si>
    <t>Sonder- / Steuerrückzahlung</t>
  </si>
  <si>
    <t>Ungeplant</t>
  </si>
  <si>
    <t>FINANZNOTE:</t>
  </si>
  <si>
    <r>
      <rPr>
        <sz val="10"/>
        <color rgb="FF000000"/>
        <rFont val="Arial"/>
        <family val="2"/>
      </rPr>
      <t xml:space="preserve">Kind </t>
    </r>
    <r>
      <rPr>
        <sz val="8"/>
        <color rgb="FF000000"/>
        <rFont val="Arial"/>
        <family val="2"/>
      </rPr>
      <t>(Kinderbetreuung)</t>
    </r>
  </si>
  <si>
    <r>
      <rPr>
        <sz val="10"/>
        <color rgb="FF000000"/>
        <rFont val="Arial"/>
        <family val="2"/>
      </rPr>
      <t xml:space="preserve">Sachversicherung </t>
    </r>
    <r>
      <rPr>
        <sz val="8"/>
        <color rgb="FF000000"/>
        <rFont val="Arial"/>
        <family val="2"/>
      </rPr>
      <t>(HP/HR/G/UV/W)</t>
    </r>
  </si>
  <si>
    <t>Vertragsübersicht aktuell</t>
  </si>
  <si>
    <t>Zusatzinformationen</t>
  </si>
  <si>
    <t>Art</t>
  </si>
  <si>
    <t>Gesellschaft</t>
  </si>
  <si>
    <t>Vertragsnummer</t>
  </si>
  <si>
    <t>Zahlungs-weise</t>
  </si>
  <si>
    <t>Beitrag €</t>
  </si>
  <si>
    <t>Jahresbeitrag €</t>
  </si>
  <si>
    <t>Beginn</t>
  </si>
  <si>
    <t>Ablauf</t>
  </si>
  <si>
    <t>aktueller Rückkaufwert</t>
  </si>
  <si>
    <t>Voraussichtl. Rente</t>
  </si>
  <si>
    <t>Voraussichtl. Kapitalabfindung</t>
  </si>
  <si>
    <t>Absicherung Todesfall</t>
  </si>
  <si>
    <t>Vertrag gekündigt</t>
  </si>
  <si>
    <t>Vertrag beitragsfrei</t>
  </si>
  <si>
    <t>Eigenvertrag ab</t>
  </si>
  <si>
    <t xml:space="preserve">Kapitalüber-tragung zum </t>
  </si>
  <si>
    <t>Privathaftpflicht</t>
  </si>
  <si>
    <t>Hausratversicherrung</t>
  </si>
  <si>
    <t>Glasversicherung</t>
  </si>
  <si>
    <t>Unfallversicherung</t>
  </si>
  <si>
    <t>Reiseversicherung</t>
  </si>
  <si>
    <t>Wohngebäude</t>
  </si>
  <si>
    <t>Kfz Versicherung I</t>
  </si>
  <si>
    <t>Kaskoversicherung</t>
  </si>
  <si>
    <t xml:space="preserve">TK ___ €/ VK ___ € </t>
  </si>
  <si>
    <t>KfZ Versicherung II</t>
  </si>
  <si>
    <t>Private Krankenversicherung I</t>
  </si>
  <si>
    <t>Private Krankenversicherung II</t>
  </si>
  <si>
    <t>Private Pflegeversicehrung I</t>
  </si>
  <si>
    <t>Private Pflegeversicehrung II</t>
  </si>
  <si>
    <t>Krankenzusatzversicherung I</t>
  </si>
  <si>
    <t>Krankenzusatzversicherung II</t>
  </si>
  <si>
    <t xml:space="preserve">Zusatzversicherung </t>
  </si>
  <si>
    <t>Tierhalterhaftpflicht</t>
  </si>
  <si>
    <t>ADAC</t>
  </si>
  <si>
    <t>Zusatzversicherung 4</t>
  </si>
  <si>
    <t>Zusatzversicherung 5</t>
  </si>
  <si>
    <t>Finanzverträge</t>
  </si>
  <si>
    <t>Girokonto „Arbeitskonto“</t>
  </si>
  <si>
    <t>Girokonto „Konsumkonto"</t>
  </si>
  <si>
    <t>Tagesgeld „Grüne Tonne“</t>
  </si>
  <si>
    <t>UltimoSparen 05er auf 09er</t>
  </si>
  <si>
    <t>Kreditkarte</t>
  </si>
  <si>
    <t>Investment / Depot</t>
  </si>
  <si>
    <t>Bausparvertrag / Airbag</t>
  </si>
  <si>
    <t>Immobilie monatl. Zuzahlung</t>
  </si>
  <si>
    <t>+ Umschichtung Tonne ins Depot</t>
  </si>
  <si>
    <t>Riester</t>
  </si>
  <si>
    <t>Flexibles Sparen</t>
  </si>
  <si>
    <t>Basis</t>
  </si>
  <si>
    <t>Immobilie</t>
  </si>
  <si>
    <t>Immobilienobjekt</t>
  </si>
  <si>
    <t>Mieteinnahme</t>
  </si>
  <si>
    <t>Monatliche Zuzahlung / Überschuss</t>
  </si>
  <si>
    <t>Immobilienfinanzierung</t>
  </si>
  <si>
    <t>Geschätzter Wertzuwachs</t>
  </si>
  <si>
    <t>Darlehen</t>
  </si>
  <si>
    <t>Kinderkonto</t>
  </si>
  <si>
    <t>Kinderdepot</t>
  </si>
  <si>
    <t>Kinder langfristig</t>
  </si>
  <si>
    <t>Jahresgesamtbeitrag</t>
  </si>
  <si>
    <t>Ihre Vermögensstand</t>
  </si>
  <si>
    <t>Finanzplan zukünftig - Monat</t>
  </si>
  <si>
    <t>Gesund Investieren</t>
  </si>
  <si>
    <t>Summe Darlehen</t>
  </si>
  <si>
    <t>Krankenversicherung</t>
  </si>
  <si>
    <t>Konsum</t>
  </si>
  <si>
    <t>Dauerauftrag</t>
  </si>
  <si>
    <t>Was jederzeit &amp; kurzfristig    verfügbar ist</t>
  </si>
  <si>
    <t>Gesamtkosten</t>
  </si>
  <si>
    <t>Gesamtvermögen in 12 Monaten</t>
  </si>
  <si>
    <t>Fix</t>
  </si>
  <si>
    <t>Flexibel</t>
  </si>
  <si>
    <t>in den kommenden 12 Monaten</t>
  </si>
  <si>
    <t>Depotinvestment / Depotzuwachs</t>
  </si>
  <si>
    <t>Depotwert vom …</t>
  </si>
  <si>
    <t>Ausblick - Wo stehe ich in 1 Jahr?</t>
  </si>
  <si>
    <t>Gewünschte Reserve</t>
  </si>
  <si>
    <t>Ziel-Kontostand in 12 Monaten</t>
  </si>
  <si>
    <t>Monatliche Umwandlung ins Depot</t>
  </si>
  <si>
    <t>Monatlich Rücklagenbildung</t>
  </si>
  <si>
    <t>Aktueller Stand vom …</t>
  </si>
  <si>
    <t>Ausgabe</t>
  </si>
  <si>
    <t>Rücklagenkonto „Grüne Tonne“</t>
  </si>
  <si>
    <t>Monatliche ungeplante Reserve</t>
  </si>
  <si>
    <t>Konsumkonto</t>
  </si>
  <si>
    <t>monatlich</t>
  </si>
  <si>
    <t>Dauerauftrag Konsum</t>
  </si>
  <si>
    <t>Kurzfristig = Rücklagenbildung</t>
  </si>
  <si>
    <t>Fixe Kosten monatlich</t>
  </si>
  <si>
    <t>Gesamtsumme</t>
  </si>
  <si>
    <t>Mittelfristig = Depot / Immobilie / BSV</t>
  </si>
  <si>
    <t>Leben fix</t>
  </si>
  <si>
    <t xml:space="preserve">Darlehen </t>
  </si>
  <si>
    <t>Langfristig = Altersvorsorge</t>
  </si>
  <si>
    <t>Alle SEPA + alle Daueraufträge</t>
  </si>
  <si>
    <t>Monatlicher Geldeingang</t>
  </si>
  <si>
    <t>Arbeitskonto</t>
  </si>
  <si>
    <t>Das Kontenmodell</t>
  </si>
  <si>
    <t>monatliches Nettoeinkommen</t>
  </si>
  <si>
    <t>Mandantenwunsch Rücklagen</t>
  </si>
  <si>
    <t>min. 3x Netto</t>
  </si>
  <si>
    <t>Rücklagenausgangswert</t>
  </si>
  <si>
    <t>monatliche Sparrate</t>
  </si>
  <si>
    <t>Rücklagen</t>
  </si>
  <si>
    <t>Rücklagen aufbauen</t>
  </si>
  <si>
    <t>Rücklagen gegeben</t>
  </si>
  <si>
    <t>Vermögensaufbau</t>
  </si>
  <si>
    <t>kurz</t>
  </si>
  <si>
    <t>mittel</t>
  </si>
  <si>
    <t>lang</t>
  </si>
  <si>
    <r>
      <rPr>
        <sz val="10"/>
        <color rgb="FF000000"/>
        <rFont val="Helvetica"/>
        <family val="2"/>
      </rPr>
      <t xml:space="preserve">Ultimo Sparen         zum </t>
    </r>
    <r>
      <rPr>
        <b/>
        <sz val="10"/>
        <color rgb="FF000000"/>
        <rFont val="Helvetica"/>
        <family val="2"/>
      </rPr>
      <t>… des Monats</t>
    </r>
    <r>
      <rPr>
        <sz val="10"/>
        <color rgb="FF000000"/>
        <rFont val="Helvetica"/>
        <family val="2"/>
      </rPr>
      <t xml:space="preserve">      oberhalb von</t>
    </r>
  </si>
  <si>
    <t>xyz</t>
  </si>
  <si>
    <t>Eingabefelder</t>
  </si>
  <si>
    <t>Ergibt sich aus anderen Eingaben</t>
  </si>
  <si>
    <t>WICHTIG - bitte beachten</t>
  </si>
  <si>
    <t>www.vicona-gmbh.de</t>
  </si>
  <si>
    <t>richard.hohme@vicona-gmbh.de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</si>
</sst>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#,##0.00&quot; €&quot;"/>
    <numFmt numFmtId="165" formatCode="#,##0.00\ &quot;qm&quot;"/>
    <numFmt numFmtId="166" formatCode="[$€-2]\ #,##0.00"/>
    <numFmt numFmtId="167" formatCode="#,##0.00&quot; &quot;[$€-2]"/>
    <numFmt numFmtId="168" formatCode="0&quot;x p.a.&quot;"/>
  </numFmts>
  <fonts count="39" x14ac:knownFonts="1">
    <font>
      <sz val="10"/>
      <color indexed="8"/>
      <name val="Helvetica"/>
      <family val="2"/>
    </font>
    <font>
      <sz val="10"/>
      <color indexed="8"/>
      <name val="Helvetica"/>
      <family val="2"/>
    </font>
    <font>
      <b/>
      <sz val="15"/>
      <color rgb="FFFFFFFF"/>
      <name val="Arial"/>
      <family val="2"/>
    </font>
    <font>
      <sz val="10"/>
      <color rgb="FFFFFFFF"/>
      <name val="Helvetica"/>
      <family val="2"/>
    </font>
    <font>
      <sz val="15"/>
      <color rgb="FFFFFFFF"/>
      <name val="Arial"/>
      <family val="2"/>
    </font>
    <font>
      <b/>
      <sz val="10"/>
      <color rgb="FFFFFFFF"/>
      <name val="Helvetica"/>
      <family val="2"/>
    </font>
    <font>
      <b/>
      <sz val="17"/>
      <color rgb="FF000000"/>
      <name val="Arial"/>
      <family val="2"/>
    </font>
    <font>
      <b/>
      <sz val="10"/>
      <color rgb="FFFEFEFE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Helvetica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FEFEFE"/>
      <name val="Arial"/>
      <family val="2"/>
    </font>
    <font>
      <sz val="10"/>
      <color rgb="FFFFA93A"/>
      <name val="Arial"/>
      <family val="2"/>
    </font>
    <font>
      <b/>
      <sz val="12"/>
      <color rgb="FF000000"/>
      <name val="Arial"/>
      <family val="2"/>
    </font>
    <font>
      <sz val="10"/>
      <color rgb="FFFF2D21"/>
      <name val="Arial"/>
      <family val="2"/>
    </font>
    <font>
      <sz val="10"/>
      <color rgb="FF58992C"/>
      <name val="Arial"/>
      <family val="2"/>
    </font>
    <font>
      <sz val="10"/>
      <color rgb="FF3A7CA0"/>
      <name val="Arial"/>
      <family val="2"/>
    </font>
    <font>
      <sz val="10"/>
      <color rgb="FF525252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A7CA0"/>
      <name val="Arial"/>
      <family val="2"/>
    </font>
    <font>
      <b/>
      <sz val="10"/>
      <color rgb="FF58992C"/>
      <name val="Arial"/>
      <family val="2"/>
    </font>
    <font>
      <b/>
      <sz val="10"/>
      <color rgb="FFFFA93A"/>
      <name val="Arial"/>
      <family val="2"/>
    </font>
    <font>
      <b/>
      <sz val="10"/>
      <color rgb="FFCC241A"/>
      <name val="Arial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Helvetica"/>
      <family val="2"/>
    </font>
    <font>
      <sz val="10"/>
      <color rgb="FFFFFFFF"/>
      <name val="Arial"/>
      <family val="2"/>
    </font>
    <font>
      <b/>
      <sz val="10"/>
      <color rgb="FF3A7CA0"/>
      <name val="Helvetica"/>
      <family val="2"/>
    </font>
    <font>
      <b/>
      <sz val="10"/>
      <color rgb="FFCC241A"/>
      <name val="Helvetica"/>
      <family val="2"/>
    </font>
    <font>
      <b/>
      <sz val="10"/>
      <color rgb="FFFFA93A"/>
      <name val="Helvetica"/>
      <family val="2"/>
    </font>
    <font>
      <b/>
      <sz val="10"/>
      <color rgb="FF58992C"/>
      <name val="Helvetica"/>
      <family val="2"/>
    </font>
    <font>
      <b/>
      <sz val="10"/>
      <color indexed="8"/>
      <name val="Helvetica"/>
      <family val="2"/>
    </font>
    <font>
      <b/>
      <sz val="18"/>
      <color indexed="8"/>
      <name val="Helvetica"/>
    </font>
    <font>
      <sz val="16"/>
      <color indexed="8"/>
      <name val="Helvetica"/>
      <family val="2"/>
    </font>
  </fonts>
  <fills count="27">
    <fill>
      <patternFill patternType="none"/>
    </fill>
    <fill>
      <patternFill patternType="gray125"/>
    </fill>
    <fill>
      <patternFill patternType="solid">
        <fgColor rgb="FF357CA2"/>
        <bgColor rgb="FF000000"/>
      </patternFill>
    </fill>
    <fill>
      <patternFill patternType="solid">
        <fgColor rgb="FFF9F9F9"/>
        <bgColor auto="1"/>
      </patternFill>
    </fill>
    <fill>
      <patternFill patternType="solid">
        <fgColor rgb="FFF9F9F9"/>
        <bgColor rgb="FF000000"/>
      </patternFill>
    </fill>
    <fill>
      <patternFill patternType="solid">
        <fgColor rgb="FFFFFFFF"/>
        <bgColor auto="1"/>
      </patternFill>
    </fill>
    <fill>
      <patternFill patternType="solid">
        <fgColor rgb="FF357CA2"/>
        <bgColor auto="1"/>
      </patternFill>
    </fill>
    <fill>
      <patternFill patternType="solid">
        <fgColor rgb="FFF7F7F7"/>
        <bgColor auto="1"/>
      </patternFill>
    </fill>
    <fill>
      <patternFill patternType="solid">
        <fgColor rgb="FFFAECAB"/>
        <bgColor rgb="FF000000"/>
      </patternFill>
    </fill>
    <fill>
      <patternFill patternType="solid">
        <fgColor rgb="FFBAD2DF"/>
        <bgColor auto="1"/>
      </patternFill>
    </fill>
    <fill>
      <patternFill patternType="solid">
        <fgColor rgb="FFBFD4E0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D8DBDA"/>
        <bgColor auto="1"/>
      </patternFill>
    </fill>
    <fill>
      <patternFill patternType="solid">
        <fgColor rgb="FFE1E9E9"/>
        <bgColor auto="1"/>
      </patternFill>
    </fill>
    <fill>
      <patternFill patternType="solid">
        <fgColor rgb="FFFFC7CE"/>
        <bgColor auto="1"/>
      </patternFill>
    </fill>
    <fill>
      <patternFill patternType="solid">
        <fgColor rgb="FFC6EFCE"/>
        <bgColor auto="1"/>
      </patternFill>
    </fill>
    <fill>
      <patternFill patternType="solid">
        <fgColor rgb="FF499BC9"/>
        <bgColor auto="1"/>
      </patternFill>
    </fill>
    <fill>
      <patternFill patternType="solid">
        <fgColor rgb="FFFFD5D2"/>
        <bgColor rgb="FF000000"/>
      </patternFill>
    </fill>
    <fill>
      <patternFill patternType="solid">
        <fgColor rgb="FFF7F7F7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499BC9"/>
        <bgColor rgb="FF000000"/>
      </patternFill>
    </fill>
    <fill>
      <patternFill patternType="solid">
        <fgColor rgb="FF58992C"/>
        <bgColor rgb="FF000000"/>
      </patternFill>
    </fill>
    <fill>
      <patternFill patternType="solid">
        <fgColor rgb="FFFFA93A"/>
        <bgColor rgb="FF00000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</fills>
  <borders count="1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BFBFBF"/>
      </top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BFBFBF"/>
      </right>
      <top/>
      <bottom/>
      <diagonal/>
    </border>
    <border>
      <left style="dotted">
        <color rgb="FFBFBFBF"/>
      </left>
      <right/>
      <top style="thin">
        <color indexed="64"/>
      </top>
      <bottom/>
      <diagonal/>
    </border>
    <border>
      <left/>
      <right style="dotted">
        <color rgb="FFBFBFBF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BFBFBF"/>
      </right>
      <top/>
      <bottom/>
      <diagonal/>
    </border>
    <border>
      <left style="dotted">
        <color rgb="FFBFBFBF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3F3F3F"/>
      </bottom>
      <diagonal/>
    </border>
    <border>
      <left/>
      <right style="thin">
        <color rgb="FF000000"/>
      </right>
      <top style="thin">
        <color rgb="FF000000"/>
      </top>
      <bottom style="hair">
        <color rgb="FF3F3F3F"/>
      </bottom>
      <diagonal/>
    </border>
    <border>
      <left style="thin">
        <color rgb="FF000000"/>
      </left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000000"/>
      </top>
      <bottom style="thin">
        <color rgb="FF3F3F3F"/>
      </bottom>
      <diagonal/>
    </border>
    <border>
      <left/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dotted">
        <color rgb="FFBFBFBF"/>
      </right>
      <top/>
      <bottom/>
      <diagonal/>
    </border>
    <border>
      <left style="thin">
        <color rgb="FF000000"/>
      </left>
      <right/>
      <top style="hair">
        <color rgb="FF3F3F3F"/>
      </top>
      <bottom style="hair">
        <color rgb="FF3F3F3F"/>
      </bottom>
      <diagonal/>
    </border>
    <border>
      <left/>
      <right style="thin">
        <color rgb="FF000000"/>
      </right>
      <top style="hair">
        <color rgb="FF3F3F3F"/>
      </top>
      <bottom style="hair">
        <color rgb="FF3F3F3F"/>
      </bottom>
      <diagonal/>
    </border>
    <border>
      <left style="thin">
        <color rgb="FF3F3F3F"/>
      </left>
      <right/>
      <top style="thin">
        <color rgb="FF3F3F3F"/>
      </top>
      <bottom style="hair">
        <color rgb="FF3F3F3F"/>
      </bottom>
      <diagonal/>
    </border>
    <border>
      <left/>
      <right style="thin">
        <color rgb="FF3F3F3F"/>
      </right>
      <top style="thin">
        <color rgb="FF3F3F3F"/>
      </top>
      <bottom style="hair">
        <color rgb="FF3F3F3F"/>
      </bottom>
      <diagonal/>
    </border>
    <border>
      <left style="thin">
        <color rgb="FF3F3F3F"/>
      </left>
      <right style="thin">
        <color rgb="FF000000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hair">
        <color rgb="FF3F3F3F"/>
      </top>
      <bottom style="hair">
        <color rgb="FF3F3F3F"/>
      </bottom>
      <diagonal/>
    </border>
    <border>
      <left/>
      <right style="thin">
        <color rgb="FF3F3F3F"/>
      </right>
      <top style="hair">
        <color rgb="FF3F3F3F"/>
      </top>
      <bottom style="hair">
        <color rgb="FF3F3F3F"/>
      </bottom>
      <diagonal/>
    </border>
    <border>
      <left style="thin">
        <color rgb="FF3F3F3F"/>
      </left>
      <right/>
      <top style="thin">
        <color rgb="FF000000"/>
      </top>
      <bottom style="hair">
        <color rgb="FF3F3F3F"/>
      </bottom>
      <diagonal/>
    </border>
    <border>
      <left/>
      <right style="thin">
        <color rgb="FF3F3F3F"/>
      </right>
      <top style="thin">
        <color rgb="FF000000"/>
      </top>
      <bottom style="hair">
        <color rgb="FF3F3F3F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215854"/>
      </bottom>
      <diagonal/>
    </border>
    <border>
      <left style="thin">
        <color rgb="FF000000"/>
      </left>
      <right/>
      <top style="hair">
        <color rgb="FF3F3F3F"/>
      </top>
      <bottom style="thin">
        <color rgb="FF000000"/>
      </bottom>
      <diagonal/>
    </border>
    <border>
      <left/>
      <right style="thin">
        <color rgb="FF000000"/>
      </right>
      <top style="hair">
        <color rgb="FF3F3F3F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215854"/>
      </bottom>
      <diagonal/>
    </border>
    <border>
      <left/>
      <right style="thin">
        <color rgb="FF000000"/>
      </right>
      <top style="hair">
        <color rgb="FF215854"/>
      </top>
      <bottom style="hair">
        <color rgb="FF215854"/>
      </bottom>
      <diagonal/>
    </border>
    <border>
      <left style="thin">
        <color rgb="FF000000"/>
      </left>
      <right/>
      <top style="hair">
        <color rgb="FF215854"/>
      </top>
      <bottom style="hair">
        <color rgb="FF21585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hair">
        <color rgb="FF215854"/>
      </top>
      <bottom style="thin">
        <color rgb="FF000000"/>
      </bottom>
      <diagonal/>
    </border>
    <border>
      <left/>
      <right style="thin">
        <color rgb="FF000000"/>
      </right>
      <top style="hair">
        <color rgb="FF21585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3F3F3F"/>
      </top>
      <bottom/>
      <diagonal/>
    </border>
    <border>
      <left/>
      <right style="thin">
        <color rgb="FF000000"/>
      </right>
      <top style="hair">
        <color rgb="FF3F3F3F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 style="hair">
        <color rgb="FF215854"/>
      </bottom>
      <diagonal/>
    </border>
    <border>
      <left/>
      <right style="thin">
        <color rgb="FF3F3F3F"/>
      </right>
      <top style="hair">
        <color rgb="FF3F3F3F"/>
      </top>
      <bottom style="hair">
        <color rgb="FF215854"/>
      </bottom>
      <diagonal/>
    </border>
    <border>
      <left/>
      <right style="thin">
        <color rgb="FF3F3F3F"/>
      </right>
      <top style="hair">
        <color rgb="FF3F3F3F"/>
      </top>
      <bottom style="thin">
        <color rgb="FF3F3F3F"/>
      </bottom>
      <diagonal/>
    </border>
    <border>
      <left style="thin">
        <color rgb="FF3F3F3F"/>
      </left>
      <right/>
      <top style="hair">
        <color rgb="FF215854"/>
      </top>
      <bottom style="thin">
        <color rgb="FF000000"/>
      </bottom>
      <diagonal/>
    </border>
    <border>
      <left/>
      <right style="thin">
        <color rgb="FF3F3F3F"/>
      </right>
      <top style="hair">
        <color rgb="FF21585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rgb="FF3F3F3F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3F3F3F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3F3F3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3F3F3F"/>
      </top>
      <bottom style="thin">
        <color rgb="FF3F3F3F"/>
      </bottom>
      <diagonal/>
    </border>
    <border>
      <left/>
      <right style="thin">
        <color rgb="FF000000"/>
      </right>
      <top style="hair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 style="thin">
        <color rgb="FF000000"/>
      </bottom>
      <diagonal/>
    </border>
    <border>
      <left/>
      <right style="thin">
        <color rgb="FF000000"/>
      </right>
      <top style="thin">
        <color rgb="FF3F3F3F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515151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515151"/>
      </top>
      <bottom/>
      <diagonal/>
    </border>
    <border>
      <left style="thin">
        <color rgb="FF3F3F3F"/>
      </left>
      <right/>
      <top style="hair">
        <color rgb="FF3F3F3F"/>
      </top>
      <bottom style="thin">
        <color indexed="64"/>
      </bottom>
      <diagonal/>
    </border>
    <border>
      <left/>
      <right/>
      <top style="thin">
        <color rgb="FF000000"/>
      </top>
      <bottom style="dotted">
        <color rgb="FFBFBFBF"/>
      </bottom>
      <diagonal/>
    </border>
    <border>
      <left/>
      <right/>
      <top/>
      <bottom style="dotted">
        <color rgb="FFBFBFBF"/>
      </bottom>
      <diagonal/>
    </border>
    <border>
      <left/>
      <right/>
      <top style="thin">
        <color rgb="FF3F3F3F"/>
      </top>
      <bottom style="dotted">
        <color rgb="FFBFBFBF"/>
      </bottom>
      <diagonal/>
    </border>
    <border>
      <left/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/>
      <top/>
      <bottom style="dotted">
        <color rgb="FFBFBFBF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rgb="FF009900"/>
      </left>
      <right style="thin">
        <color rgb="FFAAAAAA"/>
      </right>
      <top style="thick">
        <color rgb="FF0099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ck">
        <color rgb="FF009900"/>
      </top>
      <bottom style="thin">
        <color rgb="FFAAAAAA"/>
      </bottom>
      <diagonal/>
    </border>
    <border>
      <left style="thin">
        <color rgb="FFAAAAAA"/>
      </left>
      <right style="thick">
        <color rgb="FF009900"/>
      </right>
      <top style="thick">
        <color rgb="FF009900"/>
      </top>
      <bottom style="thin">
        <color rgb="FFAAAAAA"/>
      </bottom>
      <diagonal/>
    </border>
    <border>
      <left style="thick">
        <color rgb="FF009900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ck">
        <color rgb="FF0099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ck">
        <color rgb="FF009900"/>
      </right>
      <top style="thin">
        <color rgb="FFAAAAAA"/>
      </top>
      <bottom style="thin">
        <color rgb="FFAAAAAA"/>
      </bottom>
      <diagonal/>
    </border>
    <border>
      <left style="thick">
        <color rgb="FF0099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ck">
        <color rgb="FF009900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99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9900"/>
      </left>
      <right style="thin">
        <color rgb="FFAAAAAA"/>
      </right>
      <top style="thin">
        <color rgb="FFAAAAAA"/>
      </top>
      <bottom style="thick">
        <color rgb="FF0099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ck">
        <color rgb="FF009900"/>
      </bottom>
      <diagonal/>
    </border>
    <border>
      <left style="thin">
        <color rgb="FFAAAAAA"/>
      </left>
      <right style="thick">
        <color rgb="FF009900"/>
      </right>
      <top style="thin">
        <color rgb="FFAAAAAA"/>
      </top>
      <bottom style="thick">
        <color rgb="FF009900"/>
      </bottom>
      <diagonal/>
    </border>
    <border>
      <left style="thin">
        <color rgb="FF000000"/>
      </left>
      <right style="thin">
        <color rgb="FFAAAAAA"/>
      </right>
      <top style="thick">
        <color rgb="FF009900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 style="thin">
        <color rgb="FFAAAAAA"/>
      </right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C00000"/>
      </bottom>
      <diagonal/>
    </border>
    <border>
      <left/>
      <right/>
      <top style="thin">
        <color rgb="FFAAAAAA"/>
      </top>
      <bottom style="thin">
        <color rgb="FFC00000"/>
      </bottom>
      <diagonal/>
    </border>
    <border>
      <left/>
      <right style="thin">
        <color rgb="FFAAAAAA"/>
      </right>
      <top style="thin">
        <color rgb="FFAAAAAA"/>
      </top>
      <bottom style="thin">
        <color rgb="FFC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thin">
        <color rgb="FFC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AAAAAA"/>
      </bottom>
      <diagonal/>
    </border>
    <border>
      <left/>
      <right style="thin">
        <color rgb="FFAAAAAA"/>
      </right>
      <top style="thin">
        <color rgb="FFC00000"/>
      </top>
      <bottom style="thin">
        <color rgb="FFAAAAAA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AAAAAA"/>
      </left>
      <right/>
      <top style="thin">
        <color rgb="FFC00000"/>
      </top>
      <bottom style="thin">
        <color rgb="FFAAAAAA"/>
      </bottom>
      <diagonal/>
    </border>
    <border>
      <left style="dotted">
        <color rgb="FFBFBFBF"/>
      </left>
      <right/>
      <top style="dotted">
        <color rgb="FFBFBFBF"/>
      </top>
      <bottom/>
      <diagonal/>
    </border>
    <border>
      <left style="thin">
        <color rgb="FFAAAAAA"/>
      </left>
      <right style="dotted">
        <color rgb="FFBFBFBF"/>
      </right>
      <top/>
      <bottom/>
      <diagonal/>
    </border>
    <border>
      <left style="dotted">
        <color rgb="FFBFBFBF"/>
      </left>
      <right style="thin">
        <color rgb="FF000000"/>
      </right>
      <top/>
      <bottom/>
      <diagonal/>
    </border>
    <border>
      <left style="dotted">
        <color rgb="FFBFBFBF"/>
      </left>
      <right style="thin">
        <color rgb="FF3F3F3F"/>
      </right>
      <top/>
      <bottom/>
      <diagonal/>
    </border>
    <border>
      <left style="thin">
        <color rgb="FFA5A5A5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499BC9"/>
      </bottom>
      <diagonal/>
    </border>
    <border>
      <left/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/>
      <top/>
      <bottom/>
      <diagonal/>
    </border>
    <border>
      <left/>
      <right style="medium">
        <color rgb="FF499BC9"/>
      </right>
      <top/>
      <bottom/>
      <diagonal/>
    </border>
    <border>
      <left style="medium">
        <color rgb="FF499BC9"/>
      </left>
      <right style="thin">
        <color rgb="FFA5A5A5"/>
      </right>
      <top style="medium">
        <color rgb="FF499BC9"/>
      </top>
      <bottom style="thin">
        <color rgb="FFA5A5A5"/>
      </bottom>
      <diagonal/>
    </border>
    <border>
      <left style="thin">
        <color rgb="FFA5A5A5"/>
      </left>
      <right style="medium">
        <color rgb="FF499BC9"/>
      </right>
      <top style="medium">
        <color rgb="FF499BC9"/>
      </top>
      <bottom style="thin">
        <color rgb="FFA5A5A5"/>
      </bottom>
      <diagonal/>
    </border>
    <border>
      <left style="medium">
        <color rgb="FF499BC9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medium">
        <color rgb="FF499BC9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499BC9"/>
      </right>
      <top style="thin">
        <color rgb="FFA5A5A5"/>
      </top>
      <bottom style="thin">
        <color rgb="FFA5A5A5"/>
      </bottom>
      <diagonal/>
    </border>
    <border>
      <left style="medium">
        <color rgb="FF499BC9"/>
      </left>
      <right style="thin">
        <color rgb="FFA5A5A5"/>
      </right>
      <top style="thin">
        <color rgb="FFA5A5A5"/>
      </top>
      <bottom style="medium">
        <color rgb="FF499BC9"/>
      </bottom>
      <diagonal/>
    </border>
    <border>
      <left style="thin">
        <color rgb="FFA5A5A5"/>
      </left>
      <right/>
      <top/>
      <bottom style="medium">
        <color rgb="FFFFA93A"/>
      </bottom>
      <diagonal/>
    </border>
    <border>
      <left/>
      <right/>
      <top/>
      <bottom style="medium">
        <color rgb="FFFFA93A"/>
      </bottom>
      <diagonal/>
    </border>
    <border>
      <left style="thin">
        <color rgb="FFA5A5A5"/>
      </left>
      <right style="medium">
        <color rgb="FF499BC9"/>
      </right>
      <top style="thin">
        <color rgb="FFA5A5A5"/>
      </top>
      <bottom style="medium">
        <color rgb="FF499BC9"/>
      </bottom>
      <diagonal/>
    </border>
    <border>
      <left/>
      <right/>
      <top/>
      <bottom style="medium">
        <color rgb="FF58992C"/>
      </bottom>
      <diagonal/>
    </border>
    <border>
      <left/>
      <right style="thin">
        <color rgb="FFA5A5A5"/>
      </right>
      <top/>
      <bottom style="medium">
        <color rgb="FF58992C"/>
      </bottom>
      <diagonal/>
    </border>
    <border>
      <left style="medium">
        <color rgb="FFFFA93A"/>
      </left>
      <right style="thin">
        <color rgb="FFA5A5A5"/>
      </right>
      <top style="medium">
        <color rgb="FFFFA93A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FFA93A"/>
      </top>
      <bottom style="thin">
        <color rgb="FFA5A5A5"/>
      </bottom>
      <diagonal/>
    </border>
    <border>
      <left style="thin">
        <color rgb="FFA5A5A5"/>
      </left>
      <right style="medium">
        <color rgb="FFFFA93A"/>
      </right>
      <top style="medium">
        <color rgb="FFFFA93A"/>
      </top>
      <bottom style="thin">
        <color rgb="FFA5A5A5"/>
      </bottom>
      <diagonal/>
    </border>
    <border>
      <left style="medium">
        <color rgb="FFFFA93A"/>
      </left>
      <right style="medium">
        <color rgb="FF499BC9"/>
      </right>
      <top/>
      <bottom/>
      <diagonal/>
    </border>
    <border>
      <left style="medium">
        <color rgb="FF499BC9"/>
      </left>
      <right style="medium">
        <color rgb="FF58992C"/>
      </right>
      <top/>
      <bottom/>
      <diagonal/>
    </border>
    <border>
      <left style="medium">
        <color rgb="FF58992C"/>
      </left>
      <right style="thin">
        <color rgb="FFA5A5A5"/>
      </right>
      <top style="medium">
        <color rgb="FF58992C"/>
      </top>
      <bottom style="thin">
        <color rgb="FFA5A5A5"/>
      </bottom>
      <diagonal/>
    </border>
    <border>
      <left style="thin">
        <color rgb="FFA5A5A5"/>
      </left>
      <right style="medium">
        <color rgb="FF58992C"/>
      </right>
      <top style="medium">
        <color rgb="FF58992C"/>
      </top>
      <bottom style="thin">
        <color rgb="FFA5A5A5"/>
      </bottom>
      <diagonal/>
    </border>
    <border>
      <left style="medium">
        <color rgb="FFFFA93A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FFA93A"/>
      </right>
      <top style="thin">
        <color rgb="FFA5A5A5"/>
      </top>
      <bottom style="thin">
        <color rgb="FFA5A5A5"/>
      </bottom>
      <diagonal/>
    </border>
    <border>
      <left style="medium">
        <color rgb="FF58992C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58992C"/>
      </right>
      <top style="thin">
        <color rgb="FFA5A5A5"/>
      </top>
      <bottom style="thin">
        <color rgb="FFA5A5A5"/>
      </bottom>
      <diagonal/>
    </border>
    <border>
      <left style="medium">
        <color rgb="FF58992C"/>
      </left>
      <right style="thin">
        <color rgb="FFA5A5A5"/>
      </right>
      <top style="thin">
        <color rgb="FFA5A5A5"/>
      </top>
      <bottom style="medium">
        <color rgb="FF58992C"/>
      </bottom>
      <diagonal/>
    </border>
    <border>
      <left style="thin">
        <color rgb="FFA5A5A5"/>
      </left>
      <right style="medium">
        <color rgb="FF58992C"/>
      </right>
      <top style="thin">
        <color rgb="FFA5A5A5"/>
      </top>
      <bottom style="medium">
        <color rgb="FF58992C"/>
      </bottom>
      <diagonal/>
    </border>
    <border>
      <left style="medium">
        <color rgb="FFFFA93A"/>
      </left>
      <right/>
      <top/>
      <bottom/>
      <diagonal/>
    </border>
    <border>
      <left/>
      <right/>
      <top style="medium">
        <color rgb="FF499BC9"/>
      </top>
      <bottom/>
      <diagonal/>
    </border>
    <border>
      <left/>
      <right style="medium">
        <color rgb="FF58992C"/>
      </right>
      <top/>
      <bottom/>
      <diagonal/>
    </border>
    <border>
      <left style="medium">
        <color rgb="FFFFA93A"/>
      </left>
      <right style="thin">
        <color rgb="FFA5A5A5"/>
      </right>
      <top style="thin">
        <color rgb="FFA5A5A5"/>
      </top>
      <bottom style="medium">
        <color rgb="FFFFA93A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FFA93A"/>
      </bottom>
      <diagonal/>
    </border>
    <border>
      <left style="thin">
        <color rgb="FFA5A5A5"/>
      </left>
      <right style="medium">
        <color rgb="FFFFA93A"/>
      </right>
      <top style="thin">
        <color rgb="FFA5A5A5"/>
      </top>
      <bottom style="medium">
        <color rgb="FFFFA93A"/>
      </bottom>
      <diagonal/>
    </border>
    <border>
      <left style="thin">
        <color rgb="FFA5A5A5"/>
      </left>
      <right/>
      <top style="medium">
        <color rgb="FFFFA93A"/>
      </top>
      <bottom/>
      <diagonal/>
    </border>
    <border>
      <left/>
      <right/>
      <top style="medium">
        <color rgb="FFFFA93A"/>
      </top>
      <bottom/>
      <diagonal/>
    </border>
    <border>
      <left/>
      <right/>
      <top style="medium">
        <color rgb="FF58992C"/>
      </top>
      <bottom/>
      <diagonal/>
    </border>
    <border>
      <left/>
      <right style="thin">
        <color rgb="FFA5A5A5"/>
      </right>
      <top style="medium">
        <color rgb="FF58992C"/>
      </top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Protection="0">
      <alignment vertical="top" wrapText="1"/>
    </xf>
  </cellStyleXfs>
  <cellXfs count="525">
    <xf numFmtId="0" fontId="0" fillId="0" borderId="0" xfId="0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2" fillId="2" borderId="1" xfId="0" applyNumberFormat="1" applyFont="1" applyFill="1" applyBorder="1" applyAlignment="1"/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3" fillId="2" borderId="3" xfId="0" applyFont="1" applyFill="1" applyBorder="1" applyAlignment="1"/>
    <xf numFmtId="0" fontId="0" fillId="3" borderId="5" xfId="0" applyFont="1" applyFill="1" applyBorder="1" applyAlignment="1"/>
    <xf numFmtId="0" fontId="2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4" borderId="6" xfId="0" applyNumberFormat="1" applyFont="1" applyFill="1" applyBorder="1" applyAlignment="1">
      <alignment vertical="center"/>
    </xf>
    <xf numFmtId="0" fontId="0" fillId="4" borderId="0" xfId="0" applyFont="1" applyFill="1" applyBorder="1" applyAlignment="1"/>
    <xf numFmtId="0" fontId="0" fillId="4" borderId="6" xfId="0" applyFont="1" applyFill="1" applyBorder="1" applyAlignment="1"/>
    <xf numFmtId="0" fontId="0" fillId="3" borderId="7" xfId="0" applyFont="1" applyFill="1" applyBorder="1" applyAlignment="1"/>
    <xf numFmtId="0" fontId="0" fillId="5" borderId="8" xfId="0" applyFont="1" applyFill="1" applyBorder="1" applyAlignment="1"/>
    <xf numFmtId="0" fontId="0" fillId="5" borderId="4" xfId="0" applyFont="1" applyFill="1" applyBorder="1" applyAlignment="1"/>
    <xf numFmtId="0" fontId="0" fillId="5" borderId="9" xfId="0" applyFont="1" applyFill="1" applyBorder="1" applyAlignment="1"/>
    <xf numFmtId="49" fontId="7" fillId="2" borderId="10" xfId="0" applyNumberFormat="1" applyFont="1" applyFill="1" applyBorder="1" applyAlignment="1">
      <alignment vertical="center"/>
    </xf>
    <xf numFmtId="1" fontId="0" fillId="6" borderId="11" xfId="0" applyNumberFormat="1" applyFont="1" applyFill="1" applyBorder="1" applyAlignment="1"/>
    <xf numFmtId="0" fontId="0" fillId="4" borderId="12" xfId="0" applyFont="1" applyFill="1" applyBorder="1" applyAlignment="1"/>
    <xf numFmtId="49" fontId="7" fillId="6" borderId="10" xfId="0" applyNumberFormat="1" applyFont="1" applyFill="1" applyBorder="1" applyAlignment="1">
      <alignment vertical="center"/>
    </xf>
    <xf numFmtId="0" fontId="0" fillId="5" borderId="12" xfId="0" applyFont="1" applyFill="1" applyBorder="1" applyAlignment="1"/>
    <xf numFmtId="0" fontId="0" fillId="3" borderId="13" xfId="0" applyFont="1" applyFill="1" applyBorder="1" applyAlignment="1"/>
    <xf numFmtId="0" fontId="0" fillId="5" borderId="14" xfId="0" applyFont="1" applyFill="1" applyBorder="1" applyAlignment="1"/>
    <xf numFmtId="0" fontId="0" fillId="5" borderId="0" xfId="0" applyFont="1" applyFill="1" applyBorder="1" applyAlignment="1"/>
    <xf numFmtId="0" fontId="0" fillId="5" borderId="7" xfId="0" applyFont="1" applyFill="1" applyBorder="1" applyAlignment="1"/>
    <xf numFmtId="49" fontId="0" fillId="7" borderId="15" xfId="0" applyNumberFormat="1" applyFont="1" applyFill="1" applyBorder="1" applyAlignment="1"/>
    <xf numFmtId="164" fontId="0" fillId="8" borderId="16" xfId="0" applyNumberFormat="1" applyFont="1" applyFill="1" applyBorder="1" applyAlignment="1"/>
    <xf numFmtId="0" fontId="0" fillId="4" borderId="17" xfId="0" applyFont="1" applyFill="1" applyBorder="1" applyAlignment="1"/>
    <xf numFmtId="49" fontId="8" fillId="9" borderId="18" xfId="0" applyNumberFormat="1" applyFont="1" applyFill="1" applyBorder="1" applyAlignment="1"/>
    <xf numFmtId="164" fontId="8" fillId="9" borderId="19" xfId="0" applyNumberFormat="1" applyFont="1" applyFill="1" applyBorder="1" applyAlignment="1"/>
    <xf numFmtId="0" fontId="0" fillId="4" borderId="20" xfId="0" applyFont="1" applyFill="1" applyBorder="1" applyAlignment="1"/>
    <xf numFmtId="49" fontId="8" fillId="9" borderId="21" xfId="0" applyNumberFormat="1" applyFont="1" applyFill="1" applyBorder="1" applyAlignment="1"/>
    <xf numFmtId="164" fontId="8" fillId="9" borderId="22" xfId="0" applyNumberFormat="1" applyFont="1" applyFill="1" applyBorder="1" applyAlignment="1"/>
    <xf numFmtId="0" fontId="0" fillId="5" borderId="20" xfId="0" applyFont="1" applyFill="1" applyBorder="1" applyAlignment="1"/>
    <xf numFmtId="0" fontId="0" fillId="3" borderId="23" xfId="0" applyFont="1" applyFill="1" applyBorder="1" applyAlignment="1"/>
    <xf numFmtId="49" fontId="0" fillId="7" borderId="24" xfId="0" applyNumberFormat="1" applyFont="1" applyFill="1" applyBorder="1" applyAlignment="1"/>
    <xf numFmtId="164" fontId="0" fillId="8" borderId="25" xfId="0" applyNumberFormat="1" applyFont="1" applyFill="1" applyBorder="1" applyAlignment="1"/>
    <xf numFmtId="49" fontId="0" fillId="7" borderId="26" xfId="0" applyNumberFormat="1" applyFont="1" applyFill="1" applyBorder="1" applyAlignment="1"/>
    <xf numFmtId="164" fontId="0" fillId="8" borderId="27" xfId="0" applyNumberFormat="1" applyFont="1" applyFill="1" applyBorder="1" applyAlignment="1"/>
    <xf numFmtId="0" fontId="0" fillId="4" borderId="28" xfId="0" applyFont="1" applyFill="1" applyBorder="1" applyAlignment="1"/>
    <xf numFmtId="49" fontId="0" fillId="7" borderId="10" xfId="0" applyNumberFormat="1" applyFont="1" applyFill="1" applyBorder="1" applyAlignment="1"/>
    <xf numFmtId="165" fontId="9" fillId="8" borderId="11" xfId="0" applyNumberFormat="1" applyFont="1" applyFill="1" applyBorder="1" applyAlignment="1">
      <alignment horizontal="right"/>
    </xf>
    <xf numFmtId="0" fontId="0" fillId="5" borderId="17" xfId="0" applyFont="1" applyFill="1" applyBorder="1" applyAlignment="1"/>
    <xf numFmtId="49" fontId="8" fillId="10" borderId="29" xfId="0" applyNumberFormat="1" applyFont="1" applyFill="1" applyBorder="1" applyAlignment="1"/>
    <xf numFmtId="164" fontId="8" fillId="10" borderId="30" xfId="0" applyNumberFormat="1" applyFont="1" applyFill="1" applyBorder="1" applyAlignment="1"/>
    <xf numFmtId="49" fontId="0" fillId="7" borderId="31" xfId="0" applyNumberFormat="1" applyFont="1" applyFill="1" applyBorder="1" applyAlignment="1"/>
    <xf numFmtId="164" fontId="0" fillId="8" borderId="32" xfId="0" applyNumberFormat="1" applyFont="1" applyFill="1" applyBorder="1" applyAlignment="1"/>
    <xf numFmtId="49" fontId="0" fillId="7" borderId="33" xfId="0" applyNumberFormat="1" applyFont="1" applyFill="1" applyBorder="1" applyAlignment="1"/>
    <xf numFmtId="164" fontId="0" fillId="8" borderId="34" xfId="0" applyNumberFormat="1" applyFont="1" applyFill="1" applyBorder="1" applyAlignment="1"/>
    <xf numFmtId="0" fontId="0" fillId="5" borderId="28" xfId="0" applyFont="1" applyFill="1" applyBorder="1" applyAlignment="1"/>
    <xf numFmtId="164" fontId="0" fillId="8" borderId="11" xfId="0" applyNumberFormat="1" applyFont="1" applyFill="1" applyBorder="1" applyAlignment="1"/>
    <xf numFmtId="49" fontId="8" fillId="10" borderId="21" xfId="0" applyNumberFormat="1" applyFont="1" applyFill="1" applyBorder="1" applyAlignment="1"/>
    <xf numFmtId="164" fontId="8" fillId="10" borderId="22" xfId="0" applyNumberFormat="1" applyFont="1" applyFill="1" applyBorder="1" applyAlignment="1"/>
    <xf numFmtId="49" fontId="0" fillId="4" borderId="35" xfId="0" applyNumberFormat="1" applyFont="1" applyFill="1" applyBorder="1" applyAlignment="1">
      <alignment wrapText="1"/>
    </xf>
    <xf numFmtId="164" fontId="0" fillId="5" borderId="36" xfId="0" applyNumberFormat="1" applyFont="1" applyFill="1" applyBorder="1" applyAlignment="1"/>
    <xf numFmtId="49" fontId="11" fillId="7" borderId="37" xfId="0" applyNumberFormat="1" applyFont="1" applyFill="1" applyBorder="1" applyAlignment="1"/>
    <xf numFmtId="164" fontId="0" fillId="8" borderId="38" xfId="0" applyNumberFormat="1" applyFont="1" applyFill="1" applyBorder="1" applyAlignment="1"/>
    <xf numFmtId="49" fontId="0" fillId="4" borderId="39" xfId="0" applyNumberFormat="1" applyFont="1" applyFill="1" applyBorder="1" applyAlignment="1">
      <alignment wrapText="1"/>
    </xf>
    <xf numFmtId="164" fontId="12" fillId="5" borderId="40" xfId="0" applyNumberFormat="1" applyFont="1" applyFill="1" applyBorder="1" applyAlignment="1"/>
    <xf numFmtId="49" fontId="13" fillId="10" borderId="18" xfId="0" applyNumberFormat="1" applyFont="1" applyFill="1" applyBorder="1" applyAlignment="1"/>
    <xf numFmtId="164" fontId="13" fillId="10" borderId="19" xfId="0" applyNumberFormat="1" applyFont="1" applyFill="1" applyBorder="1" applyAlignment="1"/>
    <xf numFmtId="49" fontId="11" fillId="7" borderId="31" xfId="0" applyNumberFormat="1" applyFont="1" applyFill="1" applyBorder="1" applyAlignment="1"/>
    <xf numFmtId="49" fontId="0" fillId="4" borderId="41" xfId="0" applyNumberFormat="1" applyFont="1" applyFill="1" applyBorder="1" applyAlignment="1">
      <alignment wrapText="1"/>
    </xf>
    <xf numFmtId="164" fontId="0" fillId="5" borderId="40" xfId="0" applyNumberFormat="1" applyFont="1" applyFill="1" applyBorder="1" applyAlignment="1"/>
    <xf numFmtId="0" fontId="7" fillId="6" borderId="42" xfId="0" applyFont="1" applyFill="1" applyBorder="1" applyAlignment="1">
      <alignment vertical="center"/>
    </xf>
    <xf numFmtId="164" fontId="0" fillId="6" borderId="43" xfId="0" applyNumberFormat="1" applyFont="1" applyFill="1" applyBorder="1" applyAlignment="1"/>
    <xf numFmtId="164" fontId="0" fillId="5" borderId="45" xfId="0" applyNumberFormat="1" applyFont="1" applyFill="1" applyBorder="1" applyAlignment="1"/>
    <xf numFmtId="49" fontId="0" fillId="10" borderId="42" xfId="0" applyNumberFormat="1" applyFont="1" applyFill="1" applyBorder="1" applyAlignment="1"/>
    <xf numFmtId="164" fontId="0" fillId="8" borderId="43" xfId="0" applyNumberFormat="1" applyFont="1" applyFill="1" applyBorder="1" applyAlignment="1"/>
    <xf numFmtId="164" fontId="0" fillId="5" borderId="46" xfId="0" applyNumberFormat="1" applyFont="1" applyFill="1" applyBorder="1" applyAlignment="1"/>
    <xf numFmtId="164" fontId="0" fillId="10" borderId="43" xfId="0" applyNumberFormat="1" applyFont="1" applyFill="1" applyBorder="1" applyAlignment="1"/>
    <xf numFmtId="49" fontId="0" fillId="4" borderId="47" xfId="0" applyNumberFormat="1" applyFont="1" applyFill="1" applyBorder="1" applyAlignment="1">
      <alignment wrapText="1"/>
    </xf>
    <xf numFmtId="164" fontId="0" fillId="5" borderId="48" xfId="0" applyNumberFormat="1" applyFont="1" applyFill="1" applyBorder="1" applyAlignment="1"/>
    <xf numFmtId="49" fontId="7" fillId="6" borderId="29" xfId="0" applyNumberFormat="1" applyFont="1" applyFill="1" applyBorder="1" applyAlignment="1">
      <alignment vertical="center"/>
    </xf>
    <xf numFmtId="164" fontId="0" fillId="6" borderId="30" xfId="0" applyNumberFormat="1" applyFont="1" applyFill="1" applyBorder="1" applyAlignment="1"/>
    <xf numFmtId="49" fontId="11" fillId="4" borderId="49" xfId="0" applyNumberFormat="1" applyFont="1" applyFill="1" applyBorder="1" applyAlignment="1"/>
    <xf numFmtId="164" fontId="0" fillId="11" borderId="50" xfId="0" applyNumberFormat="1" applyFont="1" applyFill="1" applyBorder="1" applyAlignment="1"/>
    <xf numFmtId="49" fontId="0" fillId="4" borderId="51" xfId="0" applyNumberFormat="1" applyFont="1" applyFill="1" applyBorder="1" applyAlignment="1">
      <alignment wrapText="1"/>
    </xf>
    <xf numFmtId="164" fontId="0" fillId="5" borderId="52" xfId="0" applyNumberFormat="1" applyFont="1" applyFill="1" applyBorder="1" applyAlignment="1"/>
    <xf numFmtId="49" fontId="11" fillId="8" borderId="31" xfId="0" applyNumberFormat="1" applyFont="1" applyFill="1" applyBorder="1" applyAlignment="1"/>
    <xf numFmtId="49" fontId="8" fillId="10" borderId="53" xfId="0" applyNumberFormat="1" applyFont="1" applyFill="1" applyBorder="1" applyAlignment="1"/>
    <xf numFmtId="164" fontId="8" fillId="10" borderId="19" xfId="0" applyNumberFormat="1" applyFont="1" applyFill="1" applyBorder="1" applyAlignment="1"/>
    <xf numFmtId="49" fontId="0" fillId="4" borderId="54" xfId="0" applyNumberFormat="1" applyFont="1" applyFill="1" applyBorder="1" applyAlignment="1">
      <alignment wrapText="1"/>
    </xf>
    <xf numFmtId="164" fontId="0" fillId="5" borderId="27" xfId="0" applyNumberFormat="1" applyFont="1" applyFill="1" applyBorder="1" applyAlignment="1"/>
    <xf numFmtId="49" fontId="0" fillId="4" borderId="55" xfId="0" applyNumberFormat="1" applyFont="1" applyFill="1" applyBorder="1" applyAlignment="1">
      <alignment wrapText="1"/>
    </xf>
    <xf numFmtId="164" fontId="0" fillId="5" borderId="56" xfId="0" applyNumberFormat="1" applyFont="1" applyFill="1" applyBorder="1" applyAlignment="1"/>
    <xf numFmtId="49" fontId="11" fillId="8" borderId="49" xfId="0" applyNumberFormat="1" applyFont="1" applyFill="1" applyBorder="1" applyAlignment="1"/>
    <xf numFmtId="164" fontId="0" fillId="8" borderId="57" xfId="0" applyNumberFormat="1" applyFont="1" applyFill="1" applyBorder="1" applyAlignment="1"/>
    <xf numFmtId="49" fontId="0" fillId="4" borderId="58" xfId="0" applyNumberFormat="1" applyFont="1" applyFill="1" applyBorder="1" applyAlignment="1">
      <alignment wrapText="1"/>
    </xf>
    <xf numFmtId="164" fontId="0" fillId="5" borderId="59" xfId="0" applyNumberFormat="1" applyFont="1" applyFill="1" applyBorder="1" applyAlignment="1"/>
    <xf numFmtId="49" fontId="13" fillId="7" borderId="60" xfId="0" applyNumberFormat="1" applyFont="1" applyFill="1" applyBorder="1" applyAlignment="1"/>
    <xf numFmtId="164" fontId="13" fillId="11" borderId="61" xfId="0" applyNumberFormat="1" applyFont="1" applyFill="1" applyBorder="1" applyAlignment="1"/>
    <xf numFmtId="0" fontId="0" fillId="4" borderId="62" xfId="0" applyFont="1" applyFill="1" applyBorder="1" applyAlignment="1"/>
    <xf numFmtId="49" fontId="0" fillId="7" borderId="42" xfId="0" applyNumberFormat="1" applyFont="1" applyFill="1" applyBorder="1" applyAlignment="1"/>
    <xf numFmtId="0" fontId="0" fillId="4" borderId="63" xfId="0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64" fontId="0" fillId="5" borderId="6" xfId="0" applyNumberFormat="1" applyFont="1" applyFill="1" applyBorder="1" applyAlignment="1"/>
    <xf numFmtId="49" fontId="13" fillId="9" borderId="18" xfId="0" applyNumberFormat="1" applyFont="1" applyFill="1" applyBorder="1" applyAlignment="1"/>
    <xf numFmtId="164" fontId="13" fillId="9" borderId="19" xfId="0" applyNumberFormat="1" applyFont="1" applyFill="1" applyBorder="1" applyAlignment="1"/>
    <xf numFmtId="49" fontId="13" fillId="9" borderId="42" xfId="0" applyNumberFormat="1" applyFont="1" applyFill="1" applyBorder="1" applyAlignment="1"/>
    <xf numFmtId="164" fontId="13" fillId="9" borderId="43" xfId="0" applyNumberFormat="1" applyFont="1" applyFill="1" applyBorder="1" applyAlignment="1"/>
    <xf numFmtId="49" fontId="13" fillId="9" borderId="10" xfId="0" applyNumberFormat="1" applyFont="1" applyFill="1" applyBorder="1" applyAlignment="1"/>
    <xf numFmtId="164" fontId="13" fillId="9" borderId="11" xfId="0" applyNumberFormat="1" applyFont="1" applyFill="1" applyBorder="1" applyAlignment="1"/>
    <xf numFmtId="0" fontId="13" fillId="3" borderId="13" xfId="0" applyFont="1" applyFill="1" applyBorder="1" applyAlignment="1"/>
    <xf numFmtId="1" fontId="13" fillId="7" borderId="29" xfId="0" applyNumberFormat="1" applyFont="1" applyFill="1" applyBorder="1" applyAlignment="1">
      <alignment wrapText="1"/>
    </xf>
    <xf numFmtId="164" fontId="13" fillId="5" borderId="30" xfId="0" applyNumberFormat="1" applyFont="1" applyFill="1" applyBorder="1" applyAlignment="1">
      <alignment wrapText="1"/>
    </xf>
    <xf numFmtId="49" fontId="0" fillId="7" borderId="29" xfId="0" applyNumberFormat="1" applyFont="1" applyFill="1" applyBorder="1" applyAlignment="1">
      <alignment wrapText="1"/>
    </xf>
    <xf numFmtId="164" fontId="0" fillId="5" borderId="30" xfId="0" applyNumberFormat="1" applyFont="1" applyFill="1" applyBorder="1" applyAlignment="1">
      <alignment wrapText="1"/>
    </xf>
    <xf numFmtId="49" fontId="0" fillId="7" borderId="21" xfId="0" applyNumberFormat="1" applyFont="1" applyFill="1" applyBorder="1" applyAlignment="1">
      <alignment wrapText="1"/>
    </xf>
    <xf numFmtId="164" fontId="0" fillId="5" borderId="22" xfId="0" applyNumberFormat="1" applyFont="1" applyFill="1" applyBorder="1" applyAlignment="1">
      <alignment wrapText="1"/>
    </xf>
    <xf numFmtId="49" fontId="0" fillId="4" borderId="21" xfId="0" applyNumberFormat="1" applyFont="1" applyFill="1" applyBorder="1" applyAlignment="1">
      <alignment wrapText="1"/>
    </xf>
    <xf numFmtId="0" fontId="0" fillId="3" borderId="23" xfId="0" applyFont="1" applyFill="1" applyBorder="1" applyAlignment="1">
      <alignment wrapText="1"/>
    </xf>
    <xf numFmtId="49" fontId="7" fillId="6" borderId="18" xfId="0" applyNumberFormat="1" applyFont="1" applyFill="1" applyBorder="1" applyAlignment="1"/>
    <xf numFmtId="49" fontId="13" fillId="5" borderId="19" xfId="0" applyNumberFormat="1" applyFont="1" applyFill="1" applyBorder="1" applyAlignment="1">
      <alignment horizontal="right"/>
    </xf>
    <xf numFmtId="49" fontId="7" fillId="6" borderId="10" xfId="0" applyNumberFormat="1" applyFont="1" applyFill="1" applyBorder="1" applyAlignment="1"/>
    <xf numFmtId="0" fontId="13" fillId="5" borderId="11" xfId="0" applyNumberFormat="1" applyFont="1" applyFill="1" applyBorder="1" applyAlignment="1">
      <alignment horizontal="right"/>
    </xf>
    <xf numFmtId="49" fontId="13" fillId="5" borderId="11" xfId="0" applyNumberFormat="1" applyFont="1" applyFill="1" applyBorder="1" applyAlignment="1">
      <alignment horizontal="right" wrapText="1"/>
    </xf>
    <xf numFmtId="0" fontId="9" fillId="3" borderId="13" xfId="0" applyFont="1" applyFill="1" applyBorder="1" applyAlignment="1">
      <alignment horizontal="right" wrapText="1"/>
    </xf>
    <xf numFmtId="0" fontId="0" fillId="4" borderId="64" xfId="0" applyFont="1" applyFill="1" applyBorder="1" applyAlignment="1"/>
    <xf numFmtId="0" fontId="0" fillId="4" borderId="65" xfId="0" applyFont="1" applyFill="1" applyBorder="1" applyAlignment="1"/>
    <xf numFmtId="0" fontId="14" fillId="4" borderId="65" xfId="0" applyFont="1" applyFill="1" applyBorder="1" applyAlignment="1"/>
    <xf numFmtId="0" fontId="14" fillId="4" borderId="7" xfId="0" applyFont="1" applyFill="1" applyBorder="1" applyAlignment="1"/>
    <xf numFmtId="0" fontId="0" fillId="2" borderId="67" xfId="0" applyFont="1" applyFill="1" applyBorder="1" applyAlignment="1">
      <alignment vertical="center"/>
    </xf>
    <xf numFmtId="0" fontId="0" fillId="2" borderId="68" xfId="0" applyFont="1" applyFill="1" applyBorder="1" applyAlignment="1">
      <alignment vertical="center"/>
    </xf>
    <xf numFmtId="0" fontId="0" fillId="4" borderId="66" xfId="0" applyFont="1" applyFill="1" applyBorder="1" applyAlignment="1"/>
    <xf numFmtId="0" fontId="0" fillId="4" borderId="68" xfId="0" applyFont="1" applyFill="1" applyBorder="1" applyAlignment="1"/>
    <xf numFmtId="49" fontId="13" fillId="12" borderId="10" xfId="0" applyNumberFormat="1" applyFont="1" applyFill="1" applyBorder="1" applyAlignment="1">
      <alignment vertical="center" wrapText="1"/>
    </xf>
    <xf numFmtId="14" fontId="13" fillId="8" borderId="11" xfId="0" applyNumberFormat="1" applyFont="1" applyFill="1" applyBorder="1" applyAlignment="1">
      <alignment vertical="center"/>
    </xf>
    <xf numFmtId="0" fontId="0" fillId="2" borderId="70" xfId="0" applyFont="1" applyFill="1" applyBorder="1" applyAlignment="1">
      <alignment vertical="center"/>
    </xf>
    <xf numFmtId="0" fontId="0" fillId="2" borderId="71" xfId="0" applyFont="1" applyFill="1" applyBorder="1" applyAlignment="1">
      <alignment vertical="center"/>
    </xf>
    <xf numFmtId="0" fontId="0" fillId="4" borderId="72" xfId="0" applyFont="1" applyFill="1" applyBorder="1" applyAlignment="1"/>
    <xf numFmtId="0" fontId="0" fillId="4" borderId="73" xfId="0" applyFont="1" applyFill="1" applyBorder="1" applyAlignment="1"/>
    <xf numFmtId="0" fontId="0" fillId="5" borderId="65" xfId="0" applyFont="1" applyFill="1" applyBorder="1" applyAlignment="1"/>
    <xf numFmtId="49" fontId="8" fillId="9" borderId="10" xfId="0" applyNumberFormat="1" applyFont="1" applyFill="1" applyBorder="1" applyAlignment="1"/>
    <xf numFmtId="49" fontId="0" fillId="4" borderId="15" xfId="0" applyNumberFormat="1" applyFont="1" applyFill="1" applyBorder="1" applyAlignment="1"/>
    <xf numFmtId="166" fontId="15" fillId="6" borderId="11" xfId="0" applyNumberFormat="1" applyFont="1" applyFill="1" applyBorder="1" applyAlignment="1">
      <alignment vertical="center"/>
    </xf>
    <xf numFmtId="0" fontId="14" fillId="3" borderId="13" xfId="0" applyFont="1" applyFill="1" applyBorder="1" applyAlignment="1"/>
    <xf numFmtId="167" fontId="0" fillId="5" borderId="16" xfId="0" applyNumberFormat="1" applyFont="1" applyFill="1" applyBorder="1" applyAlignment="1"/>
    <xf numFmtId="49" fontId="0" fillId="4" borderId="24" xfId="0" applyNumberFormat="1" applyFont="1" applyFill="1" applyBorder="1" applyAlignment="1"/>
    <xf numFmtId="0" fontId="14" fillId="3" borderId="7" xfId="0" applyFont="1" applyFill="1" applyBorder="1" applyAlignment="1"/>
    <xf numFmtId="0" fontId="0" fillId="11" borderId="7" xfId="0" applyFont="1" applyFill="1" applyBorder="1" applyAlignment="1"/>
    <xf numFmtId="164" fontId="0" fillId="5" borderId="25" xfId="0" applyNumberFormat="1" applyFont="1" applyFill="1" applyBorder="1" applyAlignment="1"/>
    <xf numFmtId="49" fontId="7" fillId="6" borderId="68" xfId="0" applyNumberFormat="1" applyFont="1" applyFill="1" applyBorder="1" applyAlignment="1">
      <alignment horizontal="left" vertical="center"/>
    </xf>
    <xf numFmtId="49" fontId="0" fillId="11" borderId="7" xfId="0" applyNumberFormat="1" applyFont="1" applyFill="1" applyBorder="1" applyAlignment="1"/>
    <xf numFmtId="49" fontId="7" fillId="6" borderId="71" xfId="0" applyNumberFormat="1" applyFont="1" applyFill="1" applyBorder="1" applyAlignment="1">
      <alignment horizontal="left" vertical="center"/>
    </xf>
    <xf numFmtId="49" fontId="0" fillId="4" borderId="74" xfId="0" applyNumberFormat="1" applyFont="1" applyFill="1" applyBorder="1" applyAlignment="1"/>
    <xf numFmtId="164" fontId="0" fillId="5" borderId="75" xfId="0" applyNumberFormat="1" applyFont="1" applyFill="1" applyBorder="1" applyAlignment="1"/>
    <xf numFmtId="49" fontId="9" fillId="13" borderId="66" xfId="0" applyNumberFormat="1" applyFont="1" applyFill="1" applyBorder="1" applyAlignment="1">
      <alignment vertical="center"/>
    </xf>
    <xf numFmtId="164" fontId="9" fillId="13" borderId="68" xfId="0" applyNumberFormat="1" applyFont="1" applyFill="1" applyBorder="1" applyAlignment="1">
      <alignment vertical="center"/>
    </xf>
    <xf numFmtId="49" fontId="0" fillId="4" borderId="76" xfId="0" applyNumberFormat="1" applyFont="1" applyFill="1" applyBorder="1" applyAlignment="1"/>
    <xf numFmtId="164" fontId="0" fillId="5" borderId="77" xfId="0" applyNumberFormat="1" applyFont="1" applyFill="1" applyBorder="1" applyAlignment="1"/>
    <xf numFmtId="0" fontId="0" fillId="4" borderId="54" xfId="0" applyFont="1" applyFill="1" applyBorder="1" applyAlignment="1"/>
    <xf numFmtId="0" fontId="0" fillId="4" borderId="78" xfId="0" applyFont="1" applyFill="1" applyBorder="1" applyAlignment="1"/>
    <xf numFmtId="49" fontId="9" fillId="13" borderId="54" xfId="0" applyNumberFormat="1" applyFont="1" applyFill="1" applyBorder="1" applyAlignment="1">
      <alignment vertical="center"/>
    </xf>
    <xf numFmtId="164" fontId="9" fillId="13" borderId="79" xfId="0" applyNumberFormat="1" applyFont="1" applyFill="1" applyBorder="1" applyAlignment="1">
      <alignment vertical="center"/>
    </xf>
    <xf numFmtId="49" fontId="0" fillId="4" borderId="47" xfId="0" applyNumberFormat="1" applyFont="1" applyFill="1" applyBorder="1" applyAlignment="1"/>
    <xf numFmtId="9" fontId="16" fillId="5" borderId="48" xfId="0" applyNumberFormat="1" applyFont="1" applyFill="1" applyBorder="1" applyAlignment="1"/>
    <xf numFmtId="49" fontId="9" fillId="13" borderId="80" xfId="0" applyNumberFormat="1" applyFont="1" applyFill="1" applyBorder="1" applyAlignment="1">
      <alignment vertical="center"/>
    </xf>
    <xf numFmtId="164" fontId="9" fillId="13" borderId="81" xfId="0" applyNumberFormat="1" applyFont="1" applyFill="1" applyBorder="1" applyAlignment="1">
      <alignment vertical="center"/>
    </xf>
    <xf numFmtId="0" fontId="17" fillId="3" borderId="13" xfId="0" applyFont="1" applyFill="1" applyBorder="1" applyAlignment="1"/>
    <xf numFmtId="49" fontId="0" fillId="4" borderId="33" xfId="0" applyNumberFormat="1" applyFont="1" applyFill="1" applyBorder="1" applyAlignment="1"/>
    <xf numFmtId="9" fontId="18" fillId="5" borderId="48" xfId="0" applyNumberFormat="1" applyFont="1" applyFill="1" applyBorder="1" applyAlignment="1"/>
    <xf numFmtId="0" fontId="13" fillId="13" borderId="54" xfId="0" applyNumberFormat="1" applyFont="1" applyFill="1" applyBorder="1" applyAlignment="1">
      <alignment vertical="center"/>
    </xf>
    <xf numFmtId="164" fontId="0" fillId="5" borderId="38" xfId="0" applyNumberFormat="1" applyFont="1" applyFill="1" applyBorder="1" applyAlignment="1"/>
    <xf numFmtId="49" fontId="0" fillId="4" borderId="31" xfId="0" applyNumberFormat="1" applyFont="1" applyFill="1" applyBorder="1" applyAlignment="1"/>
    <xf numFmtId="9" fontId="19" fillId="5" borderId="48" xfId="0" applyNumberFormat="1" applyFont="1" applyFill="1" applyBorder="1" applyAlignment="1"/>
    <xf numFmtId="49" fontId="13" fillId="9" borderId="80" xfId="0" applyNumberFormat="1" applyFont="1" applyFill="1" applyBorder="1" applyAlignment="1">
      <alignment vertical="center"/>
    </xf>
    <xf numFmtId="164" fontId="13" fillId="9" borderId="81" xfId="0" applyNumberFormat="1" applyFont="1" applyFill="1" applyBorder="1" applyAlignment="1">
      <alignment vertical="center"/>
    </xf>
    <xf numFmtId="49" fontId="13" fillId="9" borderId="21" xfId="0" applyNumberFormat="1" applyFont="1" applyFill="1" applyBorder="1" applyAlignment="1"/>
    <xf numFmtId="164" fontId="13" fillId="9" borderId="22" xfId="0" applyNumberFormat="1" applyFont="1" applyFill="1" applyBorder="1" applyAlignment="1"/>
    <xf numFmtId="9" fontId="20" fillId="5" borderId="48" xfId="0" applyNumberFormat="1" applyFont="1" applyFill="1" applyBorder="1" applyAlignment="1"/>
    <xf numFmtId="49" fontId="13" fillId="9" borderId="69" xfId="0" applyNumberFormat="1" applyFont="1" applyFill="1" applyBorder="1" applyAlignment="1">
      <alignment vertical="center"/>
    </xf>
    <xf numFmtId="164" fontId="13" fillId="9" borderId="71" xfId="0" applyNumberFormat="1" applyFont="1" applyFill="1" applyBorder="1" applyAlignment="1">
      <alignment vertical="center"/>
    </xf>
    <xf numFmtId="49" fontId="0" fillId="7" borderId="10" xfId="0" applyNumberFormat="1" applyFont="1" applyFill="1" applyBorder="1" applyAlignment="1">
      <alignment wrapText="1"/>
    </xf>
    <xf numFmtId="164" fontId="0" fillId="5" borderId="11" xfId="0" applyNumberFormat="1" applyFont="1" applyFill="1" applyBorder="1" applyAlignment="1">
      <alignment wrapText="1"/>
    </xf>
    <xf numFmtId="49" fontId="0" fillId="4" borderId="82" xfId="0" applyNumberFormat="1" applyFont="1" applyFill="1" applyBorder="1" applyAlignment="1"/>
    <xf numFmtId="49" fontId="0" fillId="4" borderId="51" xfId="0" applyNumberFormat="1" applyFont="1" applyFill="1" applyBorder="1" applyAlignment="1"/>
    <xf numFmtId="9" fontId="21" fillId="5" borderId="52" xfId="0" applyNumberFormat="1" applyFont="1" applyFill="1" applyBorder="1" applyAlignment="1"/>
    <xf numFmtId="0" fontId="13" fillId="12" borderId="11" xfId="0" applyNumberFormat="1" applyFont="1" applyFill="1" applyBorder="1" applyAlignment="1">
      <alignment vertical="center"/>
    </xf>
    <xf numFmtId="164" fontId="13" fillId="3" borderId="13" xfId="0" applyNumberFormat="1" applyFont="1" applyFill="1" applyBorder="1" applyAlignment="1"/>
    <xf numFmtId="0" fontId="0" fillId="4" borderId="83" xfId="0" applyFont="1" applyFill="1" applyBorder="1" applyAlignment="1"/>
    <xf numFmtId="0" fontId="0" fillId="4" borderId="84" xfId="0" applyFont="1" applyFill="1" applyBorder="1" applyAlignment="1"/>
    <xf numFmtId="0" fontId="0" fillId="4" borderId="85" xfId="0" applyFont="1" applyFill="1" applyBorder="1" applyAlignment="1"/>
    <xf numFmtId="0" fontId="0" fillId="3" borderId="86" xfId="0" applyFont="1" applyFill="1" applyBorder="1" applyAlignment="1"/>
    <xf numFmtId="0" fontId="0" fillId="5" borderId="87" xfId="0" applyFont="1" applyFill="1" applyBorder="1" applyAlignment="1"/>
    <xf numFmtId="0" fontId="0" fillId="5" borderId="84" xfId="0" applyFont="1" applyFill="1" applyBorder="1" applyAlignment="1"/>
    <xf numFmtId="0" fontId="0" fillId="5" borderId="86" xfId="0" applyFont="1" applyFill="1" applyBorder="1" applyAlignment="1"/>
    <xf numFmtId="0" fontId="0" fillId="5" borderId="95" xfId="0" applyFont="1" applyFill="1" applyBorder="1" applyAlignment="1"/>
    <xf numFmtId="0" fontId="0" fillId="5" borderId="96" xfId="0" applyFont="1" applyFill="1" applyBorder="1" applyAlignment="1"/>
    <xf numFmtId="0" fontId="0" fillId="5" borderId="97" xfId="0" applyFont="1" applyFill="1" applyBorder="1" applyAlignment="1"/>
    <xf numFmtId="0" fontId="0" fillId="5" borderId="98" xfId="0" applyFont="1" applyFill="1" applyBorder="1" applyAlignment="1"/>
    <xf numFmtId="0" fontId="0" fillId="5" borderId="99" xfId="0" applyFont="1" applyFill="1" applyBorder="1" applyAlignment="1"/>
    <xf numFmtId="49" fontId="0" fillId="5" borderId="100" xfId="0" applyNumberFormat="1" applyFont="1" applyFill="1" applyBorder="1" applyAlignment="1"/>
    <xf numFmtId="0" fontId="0" fillId="5" borderId="100" xfId="0" applyFont="1" applyFill="1" applyBorder="1" applyAlignment="1"/>
    <xf numFmtId="164" fontId="0" fillId="5" borderId="100" xfId="0" applyNumberFormat="1" applyFont="1" applyFill="1" applyBorder="1" applyAlignment="1"/>
    <xf numFmtId="0" fontId="0" fillId="5" borderId="101" xfId="0" applyFont="1" applyFill="1" applyBorder="1" applyAlignment="1"/>
    <xf numFmtId="0" fontId="0" fillId="5" borderId="102" xfId="0" applyFont="1" applyFill="1" applyBorder="1" applyAlignment="1"/>
    <xf numFmtId="49" fontId="0" fillId="5" borderId="103" xfId="0" applyNumberFormat="1" applyFont="1" applyFill="1" applyBorder="1" applyAlignment="1"/>
    <xf numFmtId="0" fontId="0" fillId="5" borderId="103" xfId="0" applyFont="1" applyFill="1" applyBorder="1" applyAlignment="1"/>
    <xf numFmtId="164" fontId="0" fillId="5" borderId="103" xfId="0" applyNumberFormat="1" applyFont="1" applyFill="1" applyBorder="1" applyAlignment="1"/>
    <xf numFmtId="49" fontId="13" fillId="5" borderId="104" xfId="0" applyNumberFormat="1" applyFont="1" applyFill="1" applyBorder="1" applyAlignment="1"/>
    <xf numFmtId="0" fontId="13" fillId="5" borderId="104" xfId="0" applyFont="1" applyFill="1" applyBorder="1" applyAlignment="1"/>
    <xf numFmtId="164" fontId="13" fillId="5" borderId="104" xfId="0" applyNumberFormat="1" applyFont="1" applyFill="1" applyBorder="1" applyAlignment="1"/>
    <xf numFmtId="0" fontId="0" fillId="5" borderId="105" xfId="0" applyFont="1" applyFill="1" applyBorder="1" applyAlignment="1"/>
    <xf numFmtId="0" fontId="0" fillId="5" borderId="106" xfId="0" applyFont="1" applyFill="1" applyBorder="1" applyAlignment="1"/>
    <xf numFmtId="0" fontId="0" fillId="5" borderId="109" xfId="0" applyFont="1" applyFill="1" applyBorder="1" applyAlignment="1"/>
    <xf numFmtId="49" fontId="24" fillId="5" borderId="110" xfId="0" applyNumberFormat="1" applyFont="1" applyFill="1" applyBorder="1" applyAlignment="1"/>
    <xf numFmtId="9" fontId="24" fillId="5" borderId="111" xfId="0" applyNumberFormat="1" applyFont="1" applyFill="1" applyBorder="1" applyAlignment="1"/>
    <xf numFmtId="164" fontId="24" fillId="5" borderId="112" xfId="0" applyNumberFormat="1" applyFont="1" applyFill="1" applyBorder="1" applyAlignment="1"/>
    <xf numFmtId="49" fontId="13" fillId="5" borderId="110" xfId="0" applyNumberFormat="1" applyFont="1" applyFill="1" applyBorder="1" applyAlignment="1"/>
    <xf numFmtId="0" fontId="13" fillId="5" borderId="111" xfId="0" applyFont="1" applyFill="1" applyBorder="1" applyAlignment="1"/>
    <xf numFmtId="164" fontId="13" fillId="5" borderId="112" xfId="0" applyNumberFormat="1" applyFont="1" applyFill="1" applyBorder="1" applyAlignment="1"/>
    <xf numFmtId="49" fontId="25" fillId="5" borderId="110" xfId="0" applyNumberFormat="1" applyFont="1" applyFill="1" applyBorder="1" applyAlignment="1"/>
    <xf numFmtId="9" fontId="25" fillId="5" borderId="111" xfId="0" applyNumberFormat="1" applyFont="1" applyFill="1" applyBorder="1" applyAlignment="1"/>
    <xf numFmtId="164" fontId="25" fillId="5" borderId="112" xfId="0" applyNumberFormat="1" applyFont="1" applyFill="1" applyBorder="1" applyAlignment="1"/>
    <xf numFmtId="49" fontId="26" fillId="5" borderId="110" xfId="0" applyNumberFormat="1" applyFont="1" applyFill="1" applyBorder="1" applyAlignment="1"/>
    <xf numFmtId="9" fontId="26" fillId="5" borderId="111" xfId="0" applyNumberFormat="1" applyFont="1" applyFill="1" applyBorder="1" applyAlignment="1"/>
    <xf numFmtId="164" fontId="26" fillId="5" borderId="112" xfId="0" applyNumberFormat="1" applyFont="1" applyFill="1" applyBorder="1" applyAlignment="1"/>
    <xf numFmtId="49" fontId="27" fillId="5" borderId="113" xfId="0" applyNumberFormat="1" applyFont="1" applyFill="1" applyBorder="1" applyAlignment="1"/>
    <xf numFmtId="9" fontId="27" fillId="5" borderId="114" xfId="0" applyNumberFormat="1" applyFont="1" applyFill="1" applyBorder="1" applyAlignment="1"/>
    <xf numFmtId="164" fontId="27" fillId="5" borderId="115" xfId="0" applyNumberFormat="1" applyFont="1" applyFill="1" applyBorder="1" applyAlignment="1"/>
    <xf numFmtId="0" fontId="0" fillId="5" borderId="104" xfId="0" applyFont="1" applyFill="1" applyBorder="1" applyAlignment="1"/>
    <xf numFmtId="0" fontId="0" fillId="5" borderId="116" xfId="0" applyFont="1" applyFill="1" applyBorder="1" applyAlignment="1"/>
    <xf numFmtId="0" fontId="0" fillId="5" borderId="117" xfId="0" applyFont="1" applyFill="1" applyBorder="1" applyAlignment="1"/>
    <xf numFmtId="0" fontId="0" fillId="5" borderId="118" xfId="0" applyFont="1" applyFill="1" applyBorder="1" applyAlignment="1"/>
    <xf numFmtId="0" fontId="0" fillId="5" borderId="119" xfId="0" applyFont="1" applyFill="1" applyBorder="1" applyAlignment="1"/>
    <xf numFmtId="0" fontId="0" fillId="5" borderId="120" xfId="0" applyFont="1" applyFill="1" applyBorder="1" applyAlignment="1"/>
    <xf numFmtId="0" fontId="0" fillId="5" borderId="121" xfId="0" applyFont="1" applyFill="1" applyBorder="1" applyAlignment="1"/>
    <xf numFmtId="0" fontId="0" fillId="5" borderId="100" xfId="0" applyFont="1" applyFill="1" applyBorder="1" applyAlignment="1">
      <alignment vertical="top" wrapText="1"/>
    </xf>
    <xf numFmtId="0" fontId="13" fillId="5" borderId="121" xfId="0" applyFont="1" applyFill="1" applyBorder="1" applyAlignment="1">
      <alignment horizontal="center" vertical="center"/>
    </xf>
    <xf numFmtId="0" fontId="13" fillId="5" borderId="121" xfId="0" applyFont="1" applyFill="1" applyBorder="1" applyAlignment="1">
      <alignment horizontal="center"/>
    </xf>
    <xf numFmtId="0" fontId="0" fillId="5" borderId="122" xfId="0" applyFont="1" applyFill="1" applyBorder="1" applyAlignment="1"/>
    <xf numFmtId="0" fontId="0" fillId="5" borderId="123" xfId="0" applyFont="1" applyFill="1" applyBorder="1" applyAlignment="1"/>
    <xf numFmtId="0" fontId="0" fillId="5" borderId="124" xfId="0" applyFont="1" applyFill="1" applyBorder="1" applyAlignment="1"/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8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0" fillId="4" borderId="0" xfId="0" applyNumberFormat="1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126" xfId="0" applyFont="1" applyFill="1" applyBorder="1" applyAlignment="1">
      <alignment vertical="top" wrapText="1"/>
    </xf>
    <xf numFmtId="0" fontId="0" fillId="4" borderId="127" xfId="0" applyFont="1" applyFill="1" applyBorder="1" applyAlignment="1">
      <alignment vertical="top" wrapText="1"/>
    </xf>
    <xf numFmtId="0" fontId="0" fillId="5" borderId="88" xfId="0" applyFont="1" applyFill="1" applyBorder="1" applyAlignment="1"/>
    <xf numFmtId="0" fontId="0" fillId="5" borderId="89" xfId="0" applyFont="1" applyFill="1" applyBorder="1" applyAlignment="1"/>
    <xf numFmtId="49" fontId="28" fillId="16" borderId="10" xfId="0" applyNumberFormat="1" applyFont="1" applyFill="1" applyBorder="1" applyAlignment="1">
      <alignment horizontal="left" vertical="center" wrapText="1"/>
    </xf>
    <xf numFmtId="0" fontId="28" fillId="16" borderId="65" xfId="0" applyFont="1" applyFill="1" applyBorder="1" applyAlignment="1">
      <alignment vertical="top" wrapText="1"/>
    </xf>
    <xf numFmtId="0" fontId="28" fillId="16" borderId="11" xfId="0" applyFont="1" applyFill="1" applyBorder="1" applyAlignment="1">
      <alignment vertical="top" wrapText="1"/>
    </xf>
    <xf numFmtId="0" fontId="0" fillId="4" borderId="128" xfId="0" applyFont="1" applyFill="1" applyBorder="1" applyAlignment="1">
      <alignment vertical="top" wrapText="1"/>
    </xf>
    <xf numFmtId="0" fontId="0" fillId="5" borderId="90" xfId="0" applyFont="1" applyFill="1" applyBorder="1" applyAlignment="1"/>
    <xf numFmtId="0" fontId="0" fillId="5" borderId="91" xfId="0" applyFont="1" applyFill="1" applyBorder="1" applyAlignment="1"/>
    <xf numFmtId="49" fontId="28" fillId="16" borderId="132" xfId="0" applyNumberFormat="1" applyFont="1" applyFill="1" applyBorder="1" applyAlignment="1">
      <alignment horizontal="center" vertical="center" wrapText="1"/>
    </xf>
    <xf numFmtId="0" fontId="0" fillId="4" borderId="133" xfId="0" applyFont="1" applyFill="1" applyBorder="1" applyAlignment="1">
      <alignment vertical="top" wrapText="1"/>
    </xf>
    <xf numFmtId="49" fontId="0" fillId="17" borderId="134" xfId="0" applyNumberFormat="1" applyFont="1" applyFill="1" applyBorder="1" applyAlignment="1">
      <alignment vertical="top" wrapText="1"/>
    </xf>
    <xf numFmtId="49" fontId="9" fillId="18" borderId="132" xfId="0" applyNumberFormat="1" applyFont="1" applyFill="1" applyBorder="1" applyAlignment="1"/>
    <xf numFmtId="49" fontId="9" fillId="11" borderId="132" xfId="0" applyNumberFormat="1" applyFont="1" applyFill="1" applyBorder="1" applyAlignment="1">
      <alignment wrapText="1"/>
    </xf>
    <xf numFmtId="168" fontId="9" fillId="8" borderId="132" xfId="0" applyNumberFormat="1" applyFont="1" applyFill="1" applyBorder="1" applyAlignment="1">
      <alignment horizontal="center" wrapText="1"/>
    </xf>
    <xf numFmtId="164" fontId="9" fillId="8" borderId="132" xfId="0" applyNumberFormat="1" applyFont="1" applyFill="1" applyBorder="1" applyAlignment="1">
      <alignment wrapText="1"/>
    </xf>
    <xf numFmtId="164" fontId="9" fillId="5" borderId="132" xfId="0" applyNumberFormat="1" applyFont="1" applyFill="1" applyBorder="1" applyAlignment="1">
      <alignment wrapText="1"/>
    </xf>
    <xf numFmtId="14" fontId="9" fillId="11" borderId="132" xfId="0" applyNumberFormat="1" applyFont="1" applyFill="1" applyBorder="1" applyAlignment="1">
      <alignment wrapText="1"/>
    </xf>
    <xf numFmtId="164" fontId="9" fillId="19" borderId="132" xfId="0" applyNumberFormat="1" applyFont="1" applyFill="1" applyBorder="1" applyAlignment="1">
      <alignment wrapText="1"/>
    </xf>
    <xf numFmtId="14" fontId="0" fillId="0" borderId="134" xfId="0" applyNumberFormat="1" applyFont="1" applyFill="1" applyBorder="1" applyAlignment="1">
      <alignment vertical="top" wrapText="1"/>
    </xf>
    <xf numFmtId="164" fontId="9" fillId="11" borderId="132" xfId="0" applyNumberFormat="1" applyFont="1" applyFill="1" applyBorder="1" applyAlignment="1">
      <alignment wrapText="1"/>
    </xf>
    <xf numFmtId="49" fontId="9" fillId="18" borderId="135" xfId="0" applyNumberFormat="1" applyFont="1" applyFill="1" applyBorder="1" applyAlignment="1"/>
    <xf numFmtId="49" fontId="9" fillId="19" borderId="135" xfId="0" applyNumberFormat="1" applyFont="1" applyFill="1" applyBorder="1" applyAlignment="1">
      <alignment wrapText="1"/>
    </xf>
    <xf numFmtId="164" fontId="9" fillId="19" borderId="135" xfId="0" applyNumberFormat="1" applyFont="1" applyFill="1" applyBorder="1" applyAlignment="1">
      <alignment wrapText="1"/>
    </xf>
    <xf numFmtId="164" fontId="9" fillId="5" borderId="135" xfId="0" applyNumberFormat="1" applyFont="1" applyFill="1" applyBorder="1" applyAlignment="1">
      <alignment wrapText="1"/>
    </xf>
    <xf numFmtId="14" fontId="9" fillId="19" borderId="135" xfId="0" applyNumberFormat="1" applyFont="1" applyFill="1" applyBorder="1" applyAlignment="1">
      <alignment wrapText="1"/>
    </xf>
    <xf numFmtId="14" fontId="0" fillId="0" borderId="136" xfId="0" applyNumberFormat="1" applyFont="1" applyFill="1" applyBorder="1" applyAlignment="1">
      <alignment vertical="top" wrapText="1"/>
    </xf>
    <xf numFmtId="49" fontId="9" fillId="18" borderId="137" xfId="0" applyNumberFormat="1" applyFont="1" applyFill="1" applyBorder="1" applyAlignment="1"/>
    <xf numFmtId="49" fontId="9" fillId="11" borderId="137" xfId="0" applyNumberFormat="1" applyFont="1" applyFill="1" applyBorder="1" applyAlignment="1">
      <alignment wrapText="1"/>
    </xf>
    <xf numFmtId="164" fontId="9" fillId="8" borderId="137" xfId="0" applyNumberFormat="1" applyFont="1" applyFill="1" applyBorder="1" applyAlignment="1">
      <alignment horizontal="left" wrapText="1"/>
    </xf>
    <xf numFmtId="164" fontId="9" fillId="5" borderId="137" xfId="0" applyNumberFormat="1" applyFont="1" applyFill="1" applyBorder="1" applyAlignment="1">
      <alignment horizontal="left" wrapText="1"/>
    </xf>
    <xf numFmtId="14" fontId="9" fillId="11" borderId="137" xfId="0" applyNumberFormat="1" applyFont="1" applyFill="1" applyBorder="1" applyAlignment="1">
      <alignment wrapText="1"/>
    </xf>
    <xf numFmtId="164" fontId="9" fillId="19" borderId="137" xfId="0" applyNumberFormat="1" applyFont="1" applyFill="1" applyBorder="1" applyAlignment="1">
      <alignment wrapText="1"/>
    </xf>
    <xf numFmtId="14" fontId="0" fillId="0" borderId="138" xfId="0" applyNumberFormat="1" applyFont="1" applyFill="1" applyBorder="1" applyAlignment="1">
      <alignment vertical="top" wrapText="1"/>
    </xf>
    <xf numFmtId="49" fontId="9" fillId="18" borderId="139" xfId="0" applyNumberFormat="1" applyFont="1" applyFill="1" applyBorder="1" applyAlignment="1"/>
    <xf numFmtId="49" fontId="9" fillId="11" borderId="139" xfId="0" applyNumberFormat="1" applyFont="1" applyFill="1" applyBorder="1" applyAlignment="1">
      <alignment wrapText="1"/>
    </xf>
    <xf numFmtId="164" fontId="9" fillId="8" borderId="139" xfId="0" applyNumberFormat="1" applyFont="1" applyFill="1" applyBorder="1" applyAlignment="1">
      <alignment horizontal="left" wrapText="1"/>
    </xf>
    <xf numFmtId="14" fontId="9" fillId="11" borderId="139" xfId="0" applyNumberFormat="1" applyFont="1" applyFill="1" applyBorder="1" applyAlignment="1">
      <alignment wrapText="1"/>
    </xf>
    <xf numFmtId="164" fontId="9" fillId="19" borderId="139" xfId="0" applyNumberFormat="1" applyFont="1" applyFill="1" applyBorder="1" applyAlignment="1">
      <alignment wrapText="1"/>
    </xf>
    <xf numFmtId="14" fontId="0" fillId="0" borderId="140" xfId="0" applyNumberFormat="1" applyFont="1" applyFill="1" applyBorder="1" applyAlignment="1">
      <alignment vertical="top" wrapText="1"/>
    </xf>
    <xf numFmtId="49" fontId="9" fillId="18" borderId="141" xfId="0" applyNumberFormat="1" applyFont="1" applyFill="1" applyBorder="1" applyAlignment="1"/>
    <xf numFmtId="49" fontId="9" fillId="11" borderId="141" xfId="0" applyNumberFormat="1" applyFont="1" applyFill="1" applyBorder="1" applyAlignment="1">
      <alignment wrapText="1"/>
    </xf>
    <xf numFmtId="164" fontId="9" fillId="8" borderId="141" xfId="0" applyNumberFormat="1" applyFont="1" applyFill="1" applyBorder="1" applyAlignment="1">
      <alignment horizontal="left" wrapText="1"/>
    </xf>
    <xf numFmtId="14" fontId="9" fillId="11" borderId="141" xfId="0" applyNumberFormat="1" applyFont="1" applyFill="1" applyBorder="1" applyAlignment="1">
      <alignment wrapText="1"/>
    </xf>
    <xf numFmtId="164" fontId="9" fillId="19" borderId="141" xfId="0" applyNumberFormat="1" applyFont="1" applyFill="1" applyBorder="1" applyAlignment="1">
      <alignment wrapText="1"/>
    </xf>
    <xf numFmtId="14" fontId="0" fillId="0" borderId="142" xfId="0" applyNumberFormat="1" applyFont="1" applyFill="1" applyBorder="1" applyAlignment="1">
      <alignment vertical="top" wrapText="1"/>
    </xf>
    <xf numFmtId="49" fontId="9" fillId="11" borderId="132" xfId="0" applyNumberFormat="1" applyFont="1" applyFill="1" applyBorder="1" applyAlignment="1"/>
    <xf numFmtId="49" fontId="13" fillId="4" borderId="10" xfId="0" applyNumberFormat="1" applyFont="1" applyFill="1" applyBorder="1" applyAlignment="1"/>
    <xf numFmtId="0" fontId="9" fillId="4" borderId="65" xfId="0" applyFont="1" applyFill="1" applyBorder="1" applyAlignment="1">
      <alignment wrapText="1"/>
    </xf>
    <xf numFmtId="164" fontId="9" fillId="4" borderId="65" xfId="0" applyNumberFormat="1" applyFont="1" applyFill="1" applyBorder="1" applyAlignment="1">
      <alignment wrapText="1"/>
    </xf>
    <xf numFmtId="14" fontId="9" fillId="4" borderId="65" xfId="0" applyNumberFormat="1" applyFont="1" applyFill="1" applyBorder="1" applyAlignment="1">
      <alignment wrapText="1"/>
    </xf>
    <xf numFmtId="0" fontId="0" fillId="4" borderId="143" xfId="0" applyFont="1" applyFill="1" applyBorder="1" applyAlignment="1">
      <alignment vertical="top" wrapText="1"/>
    </xf>
    <xf numFmtId="0" fontId="0" fillId="4" borderId="144" xfId="0" applyFont="1" applyFill="1" applyBorder="1" applyAlignment="1">
      <alignment vertical="top" wrapText="1"/>
    </xf>
    <xf numFmtId="0" fontId="28" fillId="16" borderId="65" xfId="0" applyFont="1" applyFill="1" applyBorder="1" applyAlignment="1">
      <alignment horizontal="center" vertical="top" wrapText="1"/>
    </xf>
    <xf numFmtId="164" fontId="28" fillId="16" borderId="65" xfId="0" applyNumberFormat="1" applyFont="1" applyFill="1" applyBorder="1" applyAlignment="1">
      <alignment vertical="top" wrapText="1"/>
    </xf>
    <xf numFmtId="164" fontId="28" fillId="16" borderId="11" xfId="0" applyNumberFormat="1" applyFont="1" applyFill="1" applyBorder="1" applyAlignment="1">
      <alignment vertical="top" wrapText="1"/>
    </xf>
    <xf numFmtId="0" fontId="0" fillId="11" borderId="91" xfId="0" applyFont="1" applyFill="1" applyBorder="1" applyAlignment="1"/>
    <xf numFmtId="49" fontId="0" fillId="11" borderId="91" xfId="0" applyNumberFormat="1" applyFont="1" applyFill="1" applyBorder="1" applyAlignment="1"/>
    <xf numFmtId="49" fontId="28" fillId="16" borderId="10" xfId="0" applyNumberFormat="1" applyFont="1" applyFill="1" applyBorder="1" applyAlignment="1">
      <alignment vertical="center" wrapText="1"/>
    </xf>
    <xf numFmtId="0" fontId="9" fillId="16" borderId="65" xfId="0" applyFont="1" applyFill="1" applyBorder="1" applyAlignment="1">
      <alignment vertical="top" wrapText="1"/>
    </xf>
    <xf numFmtId="0" fontId="9" fillId="16" borderId="65" xfId="0" applyFont="1" applyFill="1" applyBorder="1" applyAlignment="1">
      <alignment horizontal="center" vertical="top" wrapText="1"/>
    </xf>
    <xf numFmtId="14" fontId="9" fillId="16" borderId="65" xfId="0" applyNumberFormat="1" applyFont="1" applyFill="1" applyBorder="1" applyAlignment="1">
      <alignment vertical="top" wrapText="1"/>
    </xf>
    <xf numFmtId="164" fontId="9" fillId="16" borderId="65" xfId="0" applyNumberFormat="1" applyFont="1" applyFill="1" applyBorder="1" applyAlignment="1">
      <alignment vertical="top" wrapText="1"/>
    </xf>
    <xf numFmtId="164" fontId="9" fillId="16" borderId="11" xfId="0" applyNumberFormat="1" applyFont="1" applyFill="1" applyBorder="1" applyAlignment="1">
      <alignment vertical="top" wrapText="1"/>
    </xf>
    <xf numFmtId="49" fontId="9" fillId="5" borderId="132" xfId="0" applyNumberFormat="1" applyFont="1" applyFill="1" applyBorder="1" applyAlignment="1">
      <alignment wrapText="1"/>
    </xf>
    <xf numFmtId="0" fontId="9" fillId="8" borderId="132" xfId="0" applyFont="1" applyFill="1" applyBorder="1" applyAlignment="1">
      <alignment horizontal="center" wrapText="1"/>
    </xf>
    <xf numFmtId="14" fontId="9" fillId="5" borderId="132" xfId="0" applyNumberFormat="1" applyFont="1" applyFill="1" applyBorder="1" applyAlignment="1">
      <alignment wrapText="1"/>
    </xf>
    <xf numFmtId="14" fontId="0" fillId="17" borderId="145" xfId="0" applyNumberFormat="1" applyFont="1" applyFill="1" applyBorder="1" applyAlignment="1">
      <alignment vertical="top" wrapText="1"/>
    </xf>
    <xf numFmtId="14" fontId="0" fillId="17" borderId="146" xfId="0" applyNumberFormat="1" applyFont="1" applyFill="1" applyBorder="1" applyAlignment="1">
      <alignment vertical="top" wrapText="1"/>
    </xf>
    <xf numFmtId="14" fontId="0" fillId="17" borderId="147" xfId="0" applyNumberFormat="1" applyFont="1" applyFill="1" applyBorder="1" applyAlignment="1">
      <alignment vertical="top" wrapText="1"/>
    </xf>
    <xf numFmtId="49" fontId="0" fillId="0" borderId="132" xfId="0" applyNumberFormat="1" applyFont="1" applyFill="1" applyBorder="1" applyAlignment="1">
      <alignment vertical="top" wrapText="1"/>
    </xf>
    <xf numFmtId="49" fontId="0" fillId="7" borderId="132" xfId="0" applyNumberFormat="1" applyFont="1" applyFill="1" applyBorder="1" applyAlignment="1"/>
    <xf numFmtId="0" fontId="0" fillId="0" borderId="90" xfId="0" applyNumberFormat="1" applyFont="1" applyFill="1" applyBorder="1" applyAlignment="1">
      <alignment vertical="top" wrapText="1"/>
    </xf>
    <xf numFmtId="0" fontId="0" fillId="0" borderId="91" xfId="0" applyNumberFormat="1" applyFont="1" applyFill="1" applyBorder="1" applyAlignment="1">
      <alignment vertical="top" wrapText="1"/>
    </xf>
    <xf numFmtId="49" fontId="9" fillId="8" borderId="132" xfId="0" applyNumberFormat="1" applyFont="1" applyFill="1" applyBorder="1" applyAlignment="1">
      <alignment wrapText="1"/>
    </xf>
    <xf numFmtId="0" fontId="31" fillId="16" borderId="10" xfId="0" applyFont="1" applyFill="1" applyBorder="1" applyAlignment="1">
      <alignment wrapText="1"/>
    </xf>
    <xf numFmtId="0" fontId="31" fillId="16" borderId="65" xfId="0" applyFont="1" applyFill="1" applyBorder="1" applyAlignment="1">
      <alignment wrapText="1"/>
    </xf>
    <xf numFmtId="164" fontId="28" fillId="16" borderId="65" xfId="0" applyNumberFormat="1" applyFont="1" applyFill="1" applyBorder="1" applyAlignment="1">
      <alignment vertical="center" wrapText="1"/>
    </xf>
    <xf numFmtId="164" fontId="28" fillId="16" borderId="11" xfId="0" applyNumberFormat="1" applyFont="1" applyFill="1" applyBorder="1" applyAlignment="1">
      <alignment vertical="center" wrapText="1"/>
    </xf>
    <xf numFmtId="14" fontId="0" fillId="17" borderId="148" xfId="0" applyNumberFormat="1" applyFont="1" applyFill="1" applyBorder="1" applyAlignment="1">
      <alignment vertical="top" wrapText="1"/>
    </xf>
    <xf numFmtId="14" fontId="0" fillId="17" borderId="143" xfId="0" applyNumberFormat="1" applyFont="1" applyFill="1" applyBorder="1" applyAlignment="1">
      <alignment vertical="top" wrapText="1"/>
    </xf>
    <xf numFmtId="14" fontId="0" fillId="17" borderId="144" xfId="0" applyNumberFormat="1" applyFont="1" applyFill="1" applyBorder="1" applyAlignment="1">
      <alignment vertical="top" wrapText="1"/>
    </xf>
    <xf numFmtId="0" fontId="0" fillId="0" borderId="92" xfId="0" applyNumberFormat="1" applyFont="1" applyFill="1" applyBorder="1" applyAlignment="1">
      <alignment vertical="top" wrapText="1"/>
    </xf>
    <xf numFmtId="0" fontId="0" fillId="0" borderId="93" xfId="0" applyNumberFormat="1" applyFont="1" applyFill="1" applyBorder="1" applyAlignment="1">
      <alignment vertical="top" wrapText="1"/>
    </xf>
    <xf numFmtId="0" fontId="0" fillId="0" borderId="94" xfId="0" applyNumberFormat="1" applyFont="1" applyFill="1" applyBorder="1" applyAlignment="1">
      <alignment vertical="top" wrapText="1"/>
    </xf>
    <xf numFmtId="0" fontId="0" fillId="3" borderId="149" xfId="0" applyFont="1" applyFill="1" applyBorder="1" applyAlignment="1"/>
    <xf numFmtId="0" fontId="0" fillId="5" borderId="150" xfId="0" applyFont="1" applyFill="1" applyBorder="1" applyAlignment="1"/>
    <xf numFmtId="0" fontId="0" fillId="3" borderId="14" xfId="0" applyFont="1" applyFill="1" applyBorder="1" applyAlignment="1"/>
    <xf numFmtId="0" fontId="0" fillId="3" borderId="151" xfId="0" applyFont="1" applyFill="1" applyBorder="1" applyAlignment="1"/>
    <xf numFmtId="0" fontId="0" fillId="3" borderId="152" xfId="0" applyFont="1" applyFill="1" applyBorder="1" applyAlignment="1"/>
    <xf numFmtId="0" fontId="13" fillId="3" borderId="152" xfId="0" applyFont="1" applyFill="1" applyBorder="1" applyAlignment="1"/>
    <xf numFmtId="0" fontId="0" fillId="3" borderId="152" xfId="0" applyFont="1" applyFill="1" applyBorder="1" applyAlignment="1">
      <alignment wrapText="1"/>
    </xf>
    <xf numFmtId="0" fontId="9" fillId="3" borderId="152" xfId="0" applyFont="1" applyFill="1" applyBorder="1" applyAlignment="1">
      <alignment horizontal="right" wrapText="1"/>
    </xf>
    <xf numFmtId="0" fontId="14" fillId="3" borderId="151" xfId="0" applyFont="1" applyFill="1" applyBorder="1" applyAlignment="1"/>
    <xf numFmtId="0" fontId="13" fillId="3" borderId="151" xfId="0" applyFont="1" applyFill="1" applyBorder="1" applyAlignment="1"/>
    <xf numFmtId="164" fontId="13" fillId="3" borderId="151" xfId="0" applyNumberFormat="1" applyFont="1" applyFill="1" applyBorder="1" applyAlignment="1"/>
    <xf numFmtId="0" fontId="0" fillId="3" borderId="87" xfId="0" applyFont="1" applyFill="1" applyBorder="1" applyAlignment="1"/>
    <xf numFmtId="168" fontId="9" fillId="11" borderId="132" xfId="0" applyNumberFormat="1" applyFont="1" applyFill="1" applyBorder="1" applyAlignment="1">
      <alignment horizontal="center" wrapText="1"/>
    </xf>
    <xf numFmtId="168" fontId="9" fillId="11" borderId="137" xfId="0" applyNumberFormat="1" applyFont="1" applyFill="1" applyBorder="1" applyAlignment="1">
      <alignment horizontal="left" wrapText="1"/>
    </xf>
    <xf numFmtId="164" fontId="9" fillId="11" borderId="137" xfId="0" applyNumberFormat="1" applyFont="1" applyFill="1" applyBorder="1" applyAlignment="1">
      <alignment horizontal="left" wrapText="1"/>
    </xf>
    <xf numFmtId="168" fontId="9" fillId="11" borderId="139" xfId="0" applyNumberFormat="1" applyFont="1" applyFill="1" applyBorder="1" applyAlignment="1">
      <alignment horizontal="left" wrapText="1"/>
    </xf>
    <xf numFmtId="164" fontId="9" fillId="11" borderId="139" xfId="0" applyNumberFormat="1" applyFont="1" applyFill="1" applyBorder="1" applyAlignment="1">
      <alignment horizontal="left" wrapText="1"/>
    </xf>
    <xf numFmtId="0" fontId="9" fillId="11" borderId="65" xfId="0" applyFont="1" applyFill="1" applyBorder="1" applyAlignment="1">
      <alignment wrapText="1"/>
    </xf>
    <xf numFmtId="164" fontId="9" fillId="11" borderId="65" xfId="0" applyNumberFormat="1" applyFont="1" applyFill="1" applyBorder="1" applyAlignment="1">
      <alignment wrapText="1"/>
    </xf>
    <xf numFmtId="49" fontId="0" fillId="11" borderId="132" xfId="0" applyNumberFormat="1" applyFont="1" applyFill="1" applyBorder="1" applyAlignment="1">
      <alignment vertical="top" wrapText="1"/>
    </xf>
    <xf numFmtId="49" fontId="0" fillId="11" borderId="132" xfId="0" applyNumberFormat="1" applyFont="1" applyFill="1" applyBorder="1" applyAlignment="1"/>
    <xf numFmtId="0" fontId="11" fillId="0" borderId="0" xfId="1" applyNumberFormat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/>
    <xf numFmtId="0" fontId="28" fillId="2" borderId="65" xfId="1" applyFont="1" applyFill="1" applyBorder="1" applyAlignment="1">
      <alignment vertical="top"/>
    </xf>
    <xf numFmtId="0" fontId="28" fillId="2" borderId="65" xfId="1" applyFont="1" applyFill="1" applyBorder="1" applyAlignment="1">
      <alignment horizontal="center" vertical="top"/>
    </xf>
    <xf numFmtId="164" fontId="28" fillId="2" borderId="11" xfId="1" applyNumberFormat="1" applyFont="1" applyFill="1" applyBorder="1" applyAlignment="1">
      <alignment vertical="top"/>
    </xf>
    <xf numFmtId="0" fontId="11" fillId="4" borderId="153" xfId="1" applyFont="1" applyFill="1" applyBorder="1" applyAlignment="1">
      <alignment vertical="top" wrapText="1"/>
    </xf>
    <xf numFmtId="0" fontId="11" fillId="4" borderId="154" xfId="1" applyFont="1" applyFill="1" applyBorder="1" applyAlignment="1">
      <alignment vertical="top" wrapText="1"/>
    </xf>
    <xf numFmtId="0" fontId="11" fillId="4" borderId="155" xfId="1" applyFont="1" applyFill="1" applyBorder="1" applyAlignment="1">
      <alignment vertical="top" wrapText="1"/>
    </xf>
    <xf numFmtId="0" fontId="11" fillId="4" borderId="156" xfId="1" applyFont="1" applyFill="1" applyBorder="1" applyAlignment="1">
      <alignment vertical="top" wrapText="1"/>
    </xf>
    <xf numFmtId="0" fontId="11" fillId="4" borderId="157" xfId="1" applyFont="1" applyFill="1" applyBorder="1" applyAlignment="1">
      <alignment vertical="center" wrapText="1"/>
    </xf>
    <xf numFmtId="0" fontId="11" fillId="4" borderId="0" xfId="1" applyFont="1" applyFill="1" applyBorder="1" applyAlignment="1">
      <alignment vertical="center" wrapText="1"/>
    </xf>
    <xf numFmtId="0" fontId="11" fillId="4" borderId="158" xfId="1" applyFont="1" applyFill="1" applyBorder="1" applyAlignment="1">
      <alignment vertical="center" wrapText="1"/>
    </xf>
    <xf numFmtId="0" fontId="11" fillId="4" borderId="161" xfId="1" applyFont="1" applyFill="1" applyBorder="1" applyAlignment="1">
      <alignment vertical="center" wrapText="1"/>
    </xf>
    <xf numFmtId="0" fontId="11" fillId="4" borderId="162" xfId="1" applyFont="1" applyFill="1" applyBorder="1" applyAlignment="1">
      <alignment vertical="center" wrapText="1"/>
    </xf>
    <xf numFmtId="49" fontId="30" fillId="4" borderId="163" xfId="1" applyNumberFormat="1" applyFont="1" applyFill="1" applyBorder="1" applyAlignment="1">
      <alignment horizontal="center" vertical="center" wrapText="1"/>
    </xf>
    <xf numFmtId="0" fontId="11" fillId="4" borderId="164" xfId="1" applyFont="1" applyFill="1" applyBorder="1" applyAlignment="1">
      <alignment vertical="top" wrapText="1"/>
    </xf>
    <xf numFmtId="49" fontId="5" fillId="21" borderId="163" xfId="1" applyNumberFormat="1" applyFont="1" applyFill="1" applyBorder="1" applyAlignment="1">
      <alignment vertical="center" wrapText="1"/>
    </xf>
    <xf numFmtId="164" fontId="5" fillId="21" borderId="164" xfId="1" applyNumberFormat="1" applyFont="1" applyFill="1" applyBorder="1" applyAlignment="1">
      <alignment vertical="center" wrapText="1"/>
    </xf>
    <xf numFmtId="49" fontId="11" fillId="4" borderId="163" xfId="1" applyNumberFormat="1" applyFont="1" applyFill="1" applyBorder="1" applyAlignment="1">
      <alignment vertical="center" wrapText="1"/>
    </xf>
    <xf numFmtId="0" fontId="11" fillId="4" borderId="164" xfId="1" applyFont="1" applyFill="1" applyBorder="1" applyAlignment="1">
      <alignment vertical="center" wrapText="1"/>
    </xf>
    <xf numFmtId="164" fontId="11" fillId="4" borderId="164" xfId="1" applyNumberFormat="1" applyFont="1" applyFill="1" applyBorder="1" applyAlignment="1">
      <alignment vertical="center" wrapText="1"/>
    </xf>
    <xf numFmtId="49" fontId="33" fillId="4" borderId="0" xfId="1" applyNumberFormat="1" applyFont="1" applyFill="1" applyBorder="1" applyAlignment="1">
      <alignment vertical="center" wrapText="1"/>
    </xf>
    <xf numFmtId="166" fontId="33" fillId="4" borderId="162" xfId="1" applyNumberFormat="1" applyFont="1" applyFill="1" applyBorder="1" applyAlignment="1">
      <alignment vertical="center" wrapText="1"/>
    </xf>
    <xf numFmtId="7" fontId="33" fillId="4" borderId="162" xfId="1" applyNumberFormat="1" applyFont="1" applyFill="1" applyBorder="1" applyAlignment="1">
      <alignment vertical="center" wrapText="1"/>
    </xf>
    <xf numFmtId="49" fontId="34" fillId="4" borderId="0" xfId="1" applyNumberFormat="1" applyFont="1" applyFill="1" applyBorder="1" applyAlignment="1">
      <alignment vertical="center" wrapText="1"/>
    </xf>
    <xf numFmtId="166" fontId="34" fillId="4" borderId="162" xfId="1" applyNumberFormat="1" applyFont="1" applyFill="1" applyBorder="1" applyAlignment="1">
      <alignment vertical="center" wrapText="1"/>
    </xf>
    <xf numFmtId="0" fontId="30" fillId="4" borderId="158" xfId="1" applyFont="1" applyFill="1" applyBorder="1" applyAlignment="1">
      <alignment vertical="center" wrapText="1"/>
    </xf>
    <xf numFmtId="0" fontId="30" fillId="4" borderId="161" xfId="1" applyFont="1" applyFill="1" applyBorder="1" applyAlignment="1">
      <alignment vertical="center" wrapText="1"/>
    </xf>
    <xf numFmtId="7" fontId="34" fillId="4" borderId="162" xfId="1" applyNumberFormat="1" applyFont="1" applyFill="1" applyBorder="1" applyAlignment="1">
      <alignment vertical="center" wrapText="1"/>
    </xf>
    <xf numFmtId="49" fontId="30" fillId="4" borderId="163" xfId="1" applyNumberFormat="1" applyFont="1" applyFill="1" applyBorder="1" applyAlignment="1">
      <alignment vertical="center" wrapText="1"/>
    </xf>
    <xf numFmtId="49" fontId="35" fillId="4" borderId="0" xfId="1" applyNumberFormat="1" applyFont="1" applyFill="1" applyBorder="1" applyAlignment="1">
      <alignment vertical="center" wrapText="1"/>
    </xf>
    <xf numFmtId="166" fontId="35" fillId="4" borderId="162" xfId="1" applyNumberFormat="1" applyFont="1" applyFill="1" applyBorder="1" applyAlignment="1">
      <alignment vertical="center" wrapText="1"/>
    </xf>
    <xf numFmtId="49" fontId="30" fillId="4" borderId="165" xfId="1" applyNumberFormat="1" applyFont="1" applyFill="1" applyBorder="1" applyAlignment="1">
      <alignment vertical="center" wrapText="1"/>
    </xf>
    <xf numFmtId="7" fontId="35" fillId="4" borderId="162" xfId="1" applyNumberFormat="1" applyFont="1" applyFill="1" applyBorder="1" applyAlignment="1">
      <alignment vertical="center" wrapText="1"/>
    </xf>
    <xf numFmtId="0" fontId="11" fillId="4" borderId="159" xfId="1" applyFont="1" applyFill="1" applyBorder="1" applyAlignment="1">
      <alignment vertical="center" wrapText="1"/>
    </xf>
    <xf numFmtId="0" fontId="11" fillId="4" borderId="160" xfId="1" applyFont="1" applyFill="1" applyBorder="1" applyAlignment="1">
      <alignment vertical="center" wrapText="1"/>
    </xf>
    <xf numFmtId="7" fontId="5" fillId="22" borderId="164" xfId="1" applyNumberFormat="1" applyFont="1" applyFill="1" applyBorder="1" applyAlignment="1">
      <alignment vertical="center" wrapText="1"/>
    </xf>
    <xf numFmtId="7" fontId="11" fillId="4" borderId="164" xfId="1" applyNumberFormat="1" applyFont="1" applyFill="1" applyBorder="1" applyAlignment="1">
      <alignment vertical="center" wrapText="1"/>
    </xf>
    <xf numFmtId="0" fontId="11" fillId="4" borderId="166" xfId="1" applyFont="1" applyFill="1" applyBorder="1" applyAlignment="1">
      <alignment vertical="center" wrapText="1"/>
    </xf>
    <xf numFmtId="0" fontId="11" fillId="4" borderId="167" xfId="1" applyFont="1" applyFill="1" applyBorder="1" applyAlignment="1">
      <alignment vertical="center" wrapText="1"/>
    </xf>
    <xf numFmtId="0" fontId="11" fillId="4" borderId="165" xfId="1" applyFont="1" applyFill="1" applyBorder="1" applyAlignment="1">
      <alignment vertical="center" wrapText="1"/>
    </xf>
    <xf numFmtId="0" fontId="11" fillId="4" borderId="168" xfId="1" applyFont="1" applyFill="1" applyBorder="1" applyAlignment="1">
      <alignment vertical="center" wrapText="1"/>
    </xf>
    <xf numFmtId="0" fontId="11" fillId="4" borderId="169" xfId="1" applyFont="1" applyFill="1" applyBorder="1" applyAlignment="1">
      <alignment vertical="center" wrapText="1"/>
    </xf>
    <xf numFmtId="0" fontId="11" fillId="4" borderId="170" xfId="1" applyFont="1" applyFill="1" applyBorder="1" applyAlignment="1">
      <alignment vertical="center" wrapText="1"/>
    </xf>
    <xf numFmtId="0" fontId="11" fillId="4" borderId="174" xfId="1" applyFont="1" applyFill="1" applyBorder="1" applyAlignment="1">
      <alignment vertical="center" wrapText="1"/>
    </xf>
    <xf numFmtId="0" fontId="11" fillId="4" borderId="175" xfId="1" applyFont="1" applyFill="1" applyBorder="1" applyAlignment="1">
      <alignment vertical="center" wrapText="1"/>
    </xf>
    <xf numFmtId="49" fontId="30" fillId="4" borderId="178" xfId="1" applyNumberFormat="1" applyFont="1" applyFill="1" applyBorder="1" applyAlignment="1">
      <alignment vertical="center" wrapText="1"/>
    </xf>
    <xf numFmtId="49" fontId="30" fillId="4" borderId="179" xfId="1" applyNumberFormat="1" applyFont="1" applyFill="1" applyBorder="1" applyAlignment="1">
      <alignment horizontal="center" vertical="center" wrapText="1"/>
    </xf>
    <xf numFmtId="49" fontId="30" fillId="4" borderId="180" xfId="1" applyNumberFormat="1" applyFont="1" applyFill="1" applyBorder="1" applyAlignment="1">
      <alignment horizontal="center" vertical="center" wrapText="1"/>
    </xf>
    <xf numFmtId="0" fontId="11" fillId="4" borderId="163" xfId="1" applyFont="1" applyFill="1" applyBorder="1" applyAlignment="1">
      <alignment vertical="center" wrapText="1"/>
    </xf>
    <xf numFmtId="166" fontId="11" fillId="4" borderId="164" xfId="1" applyNumberFormat="1" applyFont="1" applyFill="1" applyBorder="1" applyAlignment="1">
      <alignment vertical="center" wrapText="1"/>
    </xf>
    <xf numFmtId="0" fontId="11" fillId="4" borderId="181" xfId="1" applyFont="1" applyFill="1" applyBorder="1" applyAlignment="1">
      <alignment vertical="center" wrapText="1"/>
    </xf>
    <xf numFmtId="166" fontId="11" fillId="4" borderId="182" xfId="1" applyNumberFormat="1" applyFont="1" applyFill="1" applyBorder="1" applyAlignment="1">
      <alignment vertical="center" wrapText="1"/>
    </xf>
    <xf numFmtId="49" fontId="11" fillId="4" borderId="178" xfId="1" applyNumberFormat="1" applyFont="1" applyFill="1" applyBorder="1" applyAlignment="1">
      <alignment vertical="center" wrapText="1"/>
    </xf>
    <xf numFmtId="7" fontId="11" fillId="4" borderId="179" xfId="1" applyNumberFormat="1" applyFont="1" applyFill="1" applyBorder="1" applyAlignment="1">
      <alignment vertical="center" wrapText="1"/>
    </xf>
    <xf numFmtId="7" fontId="11" fillId="4" borderId="180" xfId="1" applyNumberFormat="1" applyFont="1" applyFill="1" applyBorder="1" applyAlignment="1">
      <alignment vertical="center" wrapText="1"/>
    </xf>
    <xf numFmtId="49" fontId="30" fillId="4" borderId="181" xfId="1" applyNumberFormat="1" applyFont="1" applyFill="1" applyBorder="1" applyAlignment="1">
      <alignment vertical="center" wrapText="1"/>
    </xf>
    <xf numFmtId="7" fontId="30" fillId="4" borderId="182" xfId="1" applyNumberFormat="1" applyFont="1" applyFill="1" applyBorder="1" applyAlignment="1">
      <alignment vertical="center" wrapText="1"/>
    </xf>
    <xf numFmtId="0" fontId="30" fillId="4" borderId="181" xfId="1" applyFont="1" applyFill="1" applyBorder="1" applyAlignment="1">
      <alignment vertical="center" wrapText="1"/>
    </xf>
    <xf numFmtId="166" fontId="30" fillId="4" borderId="182" xfId="1" applyNumberFormat="1" applyFont="1" applyFill="1" applyBorder="1" applyAlignment="1">
      <alignment vertical="center" wrapText="1"/>
    </xf>
    <xf numFmtId="0" fontId="30" fillId="4" borderId="183" xfId="1" applyFont="1" applyFill="1" applyBorder="1" applyAlignment="1">
      <alignment vertical="center" wrapText="1"/>
    </xf>
    <xf numFmtId="166" fontId="30" fillId="4" borderId="184" xfId="1" applyNumberFormat="1" applyFont="1" applyFill="1" applyBorder="1" applyAlignment="1">
      <alignment vertical="center" wrapText="1"/>
    </xf>
    <xf numFmtId="0" fontId="30" fillId="4" borderId="176" xfId="1" applyFont="1" applyFill="1" applyBorder="1" applyAlignment="1">
      <alignment vertical="center" wrapText="1"/>
    </xf>
    <xf numFmtId="166" fontId="30" fillId="4" borderId="177" xfId="1" applyNumberFormat="1" applyFont="1" applyFill="1" applyBorder="1" applyAlignment="1">
      <alignment vertical="center" wrapText="1"/>
    </xf>
    <xf numFmtId="166" fontId="11" fillId="4" borderId="168" xfId="1" applyNumberFormat="1" applyFont="1" applyFill="1" applyBorder="1" applyAlignment="1">
      <alignment vertical="center" wrapText="1"/>
    </xf>
    <xf numFmtId="0" fontId="11" fillId="4" borderId="185" xfId="1" applyFont="1" applyFill="1" applyBorder="1" applyAlignment="1">
      <alignment vertical="center" wrapText="1"/>
    </xf>
    <xf numFmtId="0" fontId="11" fillId="4" borderId="186" xfId="1" applyFont="1" applyFill="1" applyBorder="1" applyAlignment="1">
      <alignment vertical="center" wrapText="1"/>
    </xf>
    <xf numFmtId="166" fontId="11" fillId="4" borderId="186" xfId="1" applyNumberFormat="1" applyFont="1" applyFill="1" applyBorder="1" applyAlignment="1">
      <alignment vertical="center" wrapText="1"/>
    </xf>
    <xf numFmtId="0" fontId="11" fillId="4" borderId="187" xfId="1" applyFont="1" applyFill="1" applyBorder="1" applyAlignment="1">
      <alignment vertical="center" wrapText="1"/>
    </xf>
    <xf numFmtId="166" fontId="11" fillId="4" borderId="0" xfId="1" applyNumberFormat="1" applyFont="1" applyFill="1" applyBorder="1" applyAlignment="1">
      <alignment vertical="center" wrapText="1"/>
    </xf>
    <xf numFmtId="7" fontId="30" fillId="4" borderId="179" xfId="1" applyNumberFormat="1" applyFont="1" applyFill="1" applyBorder="1" applyAlignment="1">
      <alignment vertical="center" wrapText="1"/>
    </xf>
    <xf numFmtId="49" fontId="30" fillId="22" borderId="188" xfId="1" applyNumberFormat="1" applyFont="1" applyFill="1" applyBorder="1" applyAlignment="1">
      <alignment vertical="center" wrapText="1"/>
    </xf>
    <xf numFmtId="49" fontId="30" fillId="22" borderId="189" xfId="1" applyNumberFormat="1" applyFont="1" applyFill="1" applyBorder="1" applyAlignment="1">
      <alignment horizontal="center" vertical="center" wrapText="1"/>
    </xf>
    <xf numFmtId="7" fontId="11" fillId="22" borderId="190" xfId="1" applyNumberFormat="1" applyFont="1" applyFill="1" applyBorder="1" applyAlignment="1">
      <alignment vertical="center" wrapText="1"/>
    </xf>
    <xf numFmtId="49" fontId="30" fillId="4" borderId="191" xfId="1" applyNumberFormat="1" applyFont="1" applyFill="1" applyBorder="1" applyAlignment="1">
      <alignment vertical="center" wrapText="1"/>
    </xf>
    <xf numFmtId="0" fontId="30" fillId="4" borderId="192" xfId="1" applyFont="1" applyFill="1" applyBorder="1" applyAlignment="1">
      <alignment vertical="center" wrapText="1"/>
    </xf>
    <xf numFmtId="0" fontId="11" fillId="4" borderId="192" xfId="1" applyFont="1" applyFill="1" applyBorder="1" applyAlignment="1">
      <alignment vertical="center" wrapText="1"/>
    </xf>
    <xf numFmtId="0" fontId="11" fillId="4" borderId="193" xfId="1" applyFont="1" applyFill="1" applyBorder="1" applyAlignment="1">
      <alignment vertical="center" wrapText="1"/>
    </xf>
    <xf numFmtId="0" fontId="11" fillId="4" borderId="194" xfId="1" applyFont="1" applyFill="1" applyBorder="1" applyAlignment="1">
      <alignment vertical="center" wrapText="1"/>
    </xf>
    <xf numFmtId="49" fontId="30" fillId="4" borderId="157" xfId="1" applyNumberFormat="1" applyFont="1" applyFill="1" applyBorder="1" applyAlignment="1">
      <alignment vertical="center" wrapText="1"/>
    </xf>
    <xf numFmtId="0" fontId="30" fillId="4" borderId="0" xfId="1" applyFont="1" applyFill="1" applyBorder="1" applyAlignment="1">
      <alignment vertical="center" wrapText="1"/>
    </xf>
    <xf numFmtId="49" fontId="30" fillId="4" borderId="195" xfId="1" applyNumberFormat="1" applyFont="1" applyFill="1" applyBorder="1" applyAlignment="1">
      <alignment vertical="center" wrapText="1"/>
    </xf>
    <xf numFmtId="0" fontId="30" fillId="4" borderId="196" xfId="1" applyFont="1" applyFill="1" applyBorder="1" applyAlignment="1">
      <alignment vertical="center" wrapText="1"/>
    </xf>
    <xf numFmtId="0" fontId="11" fillId="4" borderId="196" xfId="1" applyFont="1" applyFill="1" applyBorder="1" applyAlignment="1">
      <alignment vertical="center" wrapText="1"/>
    </xf>
    <xf numFmtId="0" fontId="11" fillId="4" borderId="197" xfId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top" wrapText="1"/>
    </xf>
    <xf numFmtId="0" fontId="14" fillId="4" borderId="14" xfId="0" applyFont="1" applyFill="1" applyBorder="1" applyAlignment="1"/>
    <xf numFmtId="49" fontId="5" fillId="22" borderId="163" xfId="1" applyNumberFormat="1" applyFont="1" applyFill="1" applyBorder="1" applyAlignment="1">
      <alignment vertical="center"/>
    </xf>
    <xf numFmtId="49" fontId="34" fillId="4" borderId="0" xfId="1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top" wrapText="1"/>
    </xf>
    <xf numFmtId="0" fontId="28" fillId="2" borderId="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164" fontId="9" fillId="19" borderId="135" xfId="0" applyNumberFormat="1" applyFont="1" applyFill="1" applyBorder="1" applyAlignment="1">
      <alignment horizontal="center" wrapText="1"/>
    </xf>
    <xf numFmtId="168" fontId="9" fillId="8" borderId="137" xfId="0" applyNumberFormat="1" applyFont="1" applyFill="1" applyBorder="1" applyAlignment="1">
      <alignment horizontal="center" wrapText="1"/>
    </xf>
    <xf numFmtId="168" fontId="9" fillId="8" borderId="139" xfId="0" applyNumberFormat="1" applyFont="1" applyFill="1" applyBorder="1" applyAlignment="1">
      <alignment horizontal="center" wrapText="1"/>
    </xf>
    <xf numFmtId="168" fontId="9" fillId="8" borderId="141" xfId="0" applyNumberFormat="1" applyFont="1" applyFill="1" applyBorder="1" applyAlignment="1">
      <alignment horizontal="center" wrapText="1"/>
    </xf>
    <xf numFmtId="0" fontId="9" fillId="4" borderId="65" xfId="0" applyFont="1" applyFill="1" applyBorder="1" applyAlignment="1">
      <alignment horizontal="center" wrapText="1"/>
    </xf>
    <xf numFmtId="49" fontId="0" fillId="23" borderId="10" xfId="0" applyNumberFormat="1" applyFont="1" applyFill="1" applyBorder="1" applyAlignment="1"/>
    <xf numFmtId="165" fontId="9" fillId="24" borderId="11" xfId="0" applyNumberFormat="1" applyFont="1" applyFill="1" applyBorder="1" applyAlignment="1">
      <alignment horizontal="right"/>
    </xf>
    <xf numFmtId="49" fontId="0" fillId="23" borderId="33" xfId="0" applyNumberFormat="1" applyFont="1" applyFill="1" applyBorder="1" applyAlignment="1"/>
    <xf numFmtId="164" fontId="0" fillId="24" borderId="34" xfId="0" applyNumberFormat="1" applyFont="1" applyFill="1" applyBorder="1" applyAlignment="1"/>
    <xf numFmtId="49" fontId="0" fillId="23" borderId="31" xfId="0" applyNumberFormat="1" applyFont="1" applyFill="1" applyBorder="1" applyAlignment="1"/>
    <xf numFmtId="164" fontId="0" fillId="24" borderId="32" xfId="0" applyNumberFormat="1" applyFont="1" applyFill="1" applyBorder="1" applyAlignment="1"/>
    <xf numFmtId="49" fontId="11" fillId="23" borderId="31" xfId="0" applyNumberFormat="1" applyFont="1" applyFill="1" applyBorder="1" applyAlignment="1"/>
    <xf numFmtId="49" fontId="11" fillId="24" borderId="31" xfId="0" applyNumberFormat="1" applyFont="1" applyFill="1" applyBorder="1" applyAlignment="1"/>
    <xf numFmtId="49" fontId="0" fillId="23" borderId="26" xfId="0" applyNumberFormat="1" applyFont="1" applyFill="1" applyBorder="1" applyAlignment="1"/>
    <xf numFmtId="164" fontId="0" fillId="24" borderId="27" xfId="0" applyNumberFormat="1" applyFont="1" applyFill="1" applyBorder="1" applyAlignment="1"/>
    <xf numFmtId="49" fontId="11" fillId="24" borderId="49" xfId="0" applyNumberFormat="1" applyFont="1" applyFill="1" applyBorder="1" applyAlignment="1"/>
    <xf numFmtId="164" fontId="0" fillId="24" borderId="57" xfId="0" applyNumberFormat="1" applyFont="1" applyFill="1" applyBorder="1" applyAlignment="1"/>
    <xf numFmtId="49" fontId="0" fillId="23" borderId="42" xfId="0" applyNumberFormat="1" applyFont="1" applyFill="1" applyBorder="1" applyAlignment="1"/>
    <xf numFmtId="164" fontId="0" fillId="24" borderId="43" xfId="0" applyNumberFormat="1" applyFont="1" applyFill="1" applyBorder="1" applyAlignment="1"/>
    <xf numFmtId="164" fontId="0" fillId="24" borderId="16" xfId="0" applyNumberFormat="1" applyFont="1" applyFill="1" applyBorder="1" applyAlignment="1"/>
    <xf numFmtId="164" fontId="0" fillId="24" borderId="25" xfId="0" applyNumberFormat="1" applyFont="1" applyFill="1" applyBorder="1" applyAlignment="1"/>
    <xf numFmtId="164" fontId="0" fillId="23" borderId="25" xfId="0" applyNumberFormat="1" applyFont="1" applyFill="1" applyBorder="1" applyAlignment="1"/>
    <xf numFmtId="164" fontId="0" fillId="24" borderId="38" xfId="0" applyNumberFormat="1" applyFont="1" applyFill="1" applyBorder="1" applyAlignment="1"/>
    <xf numFmtId="14" fontId="13" fillId="24" borderId="11" xfId="0" applyNumberFormat="1" applyFont="1" applyFill="1" applyBorder="1" applyAlignment="1">
      <alignment vertical="center"/>
    </xf>
    <xf numFmtId="49" fontId="0" fillId="4" borderId="44" xfId="0" applyNumberFormat="1" applyFont="1" applyFill="1" applyBorder="1" applyAlignment="1"/>
    <xf numFmtId="164" fontId="9" fillId="25" borderId="132" xfId="0" applyNumberFormat="1" applyFont="1" applyFill="1" applyBorder="1" applyAlignment="1">
      <alignment wrapText="1"/>
    </xf>
    <xf numFmtId="0" fontId="13" fillId="0" borderId="19" xfId="0" applyNumberFormat="1" applyFont="1" applyFill="1" applyBorder="1" applyAlignment="1">
      <alignment horizontal="right"/>
    </xf>
    <xf numFmtId="164" fontId="13" fillId="0" borderId="11" xfId="0" applyNumberFormat="1" applyFont="1" applyFill="1" applyBorder="1" applyAlignment="1"/>
    <xf numFmtId="0" fontId="0" fillId="3" borderId="72" xfId="0" applyFont="1" applyFill="1" applyBorder="1" applyAlignment="1"/>
    <xf numFmtId="0" fontId="0" fillId="26" borderId="198" xfId="0" applyFont="1" applyFill="1" applyBorder="1" applyAlignment="1"/>
    <xf numFmtId="0" fontId="0" fillId="3" borderId="63" xfId="0" applyFont="1" applyFill="1" applyBorder="1" applyAlignment="1"/>
    <xf numFmtId="0" fontId="0" fillId="5" borderId="198" xfId="0" applyFont="1" applyFill="1" applyBorder="1" applyAlignment="1"/>
    <xf numFmtId="0" fontId="36" fillId="5" borderId="14" xfId="0" applyFont="1" applyFill="1" applyBorder="1" applyAlignment="1"/>
    <xf numFmtId="49" fontId="13" fillId="0" borderId="19" xfId="0" applyNumberFormat="1" applyFont="1" applyFill="1" applyBorder="1" applyAlignment="1">
      <alignment horizontal="right"/>
    </xf>
    <xf numFmtId="49" fontId="7" fillId="6" borderId="66" xfId="0" applyNumberFormat="1" applyFont="1" applyFill="1" applyBorder="1" applyAlignment="1">
      <alignment horizontal="left" vertical="center"/>
    </xf>
    <xf numFmtId="49" fontId="7" fillId="6" borderId="69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/>
    <xf numFmtId="0" fontId="28" fillId="2" borderId="2" xfId="0" applyFont="1" applyFill="1" applyBorder="1" applyAlignment="1"/>
    <xf numFmtId="49" fontId="6" fillId="4" borderId="125" xfId="0" applyNumberFormat="1" applyFont="1" applyFill="1" applyBorder="1" applyAlignment="1">
      <alignment vertical="top"/>
    </xf>
    <xf numFmtId="0" fontId="29" fillId="4" borderId="6" xfId="0" applyFont="1" applyFill="1" applyBorder="1" applyAlignment="1"/>
    <xf numFmtId="0" fontId="30" fillId="17" borderId="129" xfId="0" applyFont="1" applyFill="1" applyBorder="1" applyAlignment="1">
      <alignment horizontal="center" vertical="center" wrapText="1"/>
    </xf>
    <xf numFmtId="0" fontId="30" fillId="17" borderId="130" xfId="0" applyFont="1" applyFill="1" applyBorder="1" applyAlignment="1">
      <alignment horizontal="center" vertical="center" wrapText="1"/>
    </xf>
    <xf numFmtId="0" fontId="30" fillId="17" borderId="131" xfId="0" applyFont="1" applyFill="1" applyBorder="1" applyAlignment="1">
      <alignment horizontal="center" vertical="center" wrapText="1"/>
    </xf>
    <xf numFmtId="49" fontId="28" fillId="16" borderId="65" xfId="0" applyNumberFormat="1" applyFont="1" applyFill="1" applyBorder="1" applyAlignment="1">
      <alignment horizontal="center" vertical="center"/>
    </xf>
    <xf numFmtId="14" fontId="28" fillId="16" borderId="65" xfId="0" applyNumberFormat="1" applyFont="1" applyFill="1" applyBorder="1" applyAlignment="1">
      <alignment horizontal="center" vertical="center"/>
    </xf>
    <xf numFmtId="49" fontId="5" fillId="21" borderId="181" xfId="1" applyNumberFormat="1" applyFont="1" applyFill="1" applyBorder="1" applyAlignment="1">
      <alignment horizontal="center" vertical="center" wrapText="1"/>
    </xf>
    <xf numFmtId="0" fontId="3" fillId="21" borderId="182" xfId="1" applyFont="1" applyFill="1" applyBorder="1" applyAlignment="1">
      <alignment vertical="top" wrapText="1"/>
    </xf>
    <xf numFmtId="7" fontId="30" fillId="4" borderId="182" xfId="1" applyNumberFormat="1" applyFont="1" applyFill="1" applyBorder="1" applyAlignment="1">
      <alignment vertical="center" wrapText="1"/>
    </xf>
    <xf numFmtId="7" fontId="11" fillId="4" borderId="182" xfId="1" applyNumberFormat="1" applyFont="1" applyFill="1" applyBorder="1" applyAlignment="1">
      <alignment vertical="top" wrapText="1"/>
    </xf>
    <xf numFmtId="7" fontId="35" fillId="4" borderId="182" xfId="1" applyNumberFormat="1" applyFont="1" applyFill="1" applyBorder="1" applyAlignment="1">
      <alignment vertical="center" wrapText="1"/>
    </xf>
    <xf numFmtId="0" fontId="3" fillId="21" borderId="181" xfId="1" applyFont="1" applyFill="1" applyBorder="1" applyAlignment="1">
      <alignment vertical="top" wrapText="1"/>
    </xf>
    <xf numFmtId="49" fontId="5" fillId="21" borderId="176" xfId="1" applyNumberFormat="1" applyFont="1" applyFill="1" applyBorder="1" applyAlignment="1">
      <alignment horizontal="center" vertical="center" wrapText="1"/>
    </xf>
    <xf numFmtId="0" fontId="3" fillId="21" borderId="177" xfId="1" applyFont="1" applyFill="1" applyBorder="1" applyAlignment="1">
      <alignment vertical="top" wrapText="1"/>
    </xf>
    <xf numFmtId="49" fontId="11" fillId="4" borderId="163" xfId="1" applyNumberFormat="1" applyFont="1" applyFill="1" applyBorder="1" applyAlignment="1">
      <alignment vertical="center" wrapText="1"/>
    </xf>
    <xf numFmtId="0" fontId="11" fillId="4" borderId="163" xfId="1" applyFont="1" applyFill="1" applyBorder="1" applyAlignment="1">
      <alignment vertical="top" wrapText="1"/>
    </xf>
    <xf numFmtId="7" fontId="11" fillId="4" borderId="164" xfId="1" applyNumberFormat="1" applyFont="1" applyFill="1" applyBorder="1" applyAlignment="1">
      <alignment vertical="center" wrapText="1"/>
    </xf>
    <xf numFmtId="7" fontId="11" fillId="4" borderId="164" xfId="1" applyNumberFormat="1" applyFont="1" applyFill="1" applyBorder="1" applyAlignment="1">
      <alignment vertical="top" wrapText="1"/>
    </xf>
    <xf numFmtId="49" fontId="30" fillId="4" borderId="163" xfId="1" applyNumberFormat="1" applyFont="1" applyFill="1" applyBorder="1" applyAlignment="1">
      <alignment vertical="center" wrapText="1"/>
    </xf>
    <xf numFmtId="7" fontId="30" fillId="4" borderId="164" xfId="1" applyNumberFormat="1" applyFont="1" applyFill="1" applyBorder="1" applyAlignment="1">
      <alignment vertical="center" wrapText="1"/>
    </xf>
    <xf numFmtId="49" fontId="5" fillId="20" borderId="159" xfId="1" applyNumberFormat="1" applyFont="1" applyFill="1" applyBorder="1" applyAlignment="1">
      <alignment horizontal="center" vertical="center" wrapText="1"/>
    </xf>
    <xf numFmtId="0" fontId="3" fillId="20" borderId="160" xfId="1" applyFont="1" applyFill="1" applyBorder="1" applyAlignment="1">
      <alignment vertical="top" wrapText="1"/>
    </xf>
    <xf numFmtId="49" fontId="32" fillId="4" borderId="157" xfId="1" applyNumberFormat="1" applyFont="1" applyFill="1" applyBorder="1" applyAlignment="1">
      <alignment horizontal="right" vertical="center" wrapText="1"/>
    </xf>
    <xf numFmtId="0" fontId="11" fillId="4" borderId="157" xfId="1" applyFont="1" applyFill="1" applyBorder="1" applyAlignment="1">
      <alignment vertical="top" wrapText="1"/>
    </xf>
    <xf numFmtId="164" fontId="32" fillId="4" borderId="0" xfId="1" applyNumberFormat="1" applyFont="1" applyFill="1" applyBorder="1" applyAlignment="1">
      <alignment vertical="center" wrapText="1"/>
    </xf>
    <xf numFmtId="0" fontId="11" fillId="4" borderId="0" xfId="1" applyFont="1" applyFill="1" applyBorder="1" applyAlignment="1">
      <alignment vertical="top" wrapText="1"/>
    </xf>
    <xf numFmtId="49" fontId="30" fillId="4" borderId="163" xfId="1" applyNumberFormat="1" applyFont="1" applyFill="1" applyBorder="1" applyAlignment="1">
      <alignment horizontal="center" vertical="center" wrapText="1"/>
    </xf>
    <xf numFmtId="0" fontId="11" fillId="4" borderId="164" xfId="1" applyFont="1" applyFill="1" applyBorder="1" applyAlignment="1">
      <alignment vertical="top" wrapText="1"/>
    </xf>
    <xf numFmtId="49" fontId="5" fillId="22" borderId="171" xfId="1" applyNumberFormat="1" applyFont="1" applyFill="1" applyBorder="1" applyAlignment="1">
      <alignment horizontal="center" vertical="center" wrapText="1"/>
    </xf>
    <xf numFmtId="0" fontId="3" fillId="22" borderId="172" xfId="1" applyFont="1" applyFill="1" applyBorder="1" applyAlignment="1">
      <alignment vertical="top" wrapText="1"/>
    </xf>
    <xf numFmtId="0" fontId="3" fillId="22" borderId="173" xfId="1" applyFont="1" applyFill="1" applyBorder="1" applyAlignment="1">
      <alignment vertical="top" wrapText="1"/>
    </xf>
    <xf numFmtId="49" fontId="30" fillId="4" borderId="159" xfId="1" applyNumberFormat="1" applyFont="1" applyFill="1" applyBorder="1" applyAlignment="1">
      <alignment horizontal="center" vertical="center" wrapText="1"/>
    </xf>
    <xf numFmtId="0" fontId="11" fillId="4" borderId="160" xfId="1" applyFont="1" applyFill="1" applyBorder="1" applyAlignment="1">
      <alignment vertical="top" wrapText="1"/>
    </xf>
    <xf numFmtId="49" fontId="22" fillId="14" borderId="107" xfId="0" applyNumberFormat="1" applyFont="1" applyFill="1" applyBorder="1" applyAlignment="1">
      <alignment horizontal="center"/>
    </xf>
    <xf numFmtId="0" fontId="22" fillId="14" borderId="108" xfId="0" applyFont="1" applyFill="1" applyBorder="1" applyAlignment="1">
      <alignment horizontal="center"/>
    </xf>
    <xf numFmtId="49" fontId="23" fillId="15" borderId="107" xfId="0" applyNumberFormat="1" applyFont="1" applyFill="1" applyBorder="1" applyAlignment="1">
      <alignment horizontal="center"/>
    </xf>
    <xf numFmtId="0" fontId="23" fillId="15" borderId="108" xfId="0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66" fontId="30" fillId="4" borderId="182" xfId="1" applyNumberFormat="1" applyFont="1" applyFill="1" applyBorder="1" applyAlignment="1" applyProtection="1">
      <alignment vertical="center" wrapText="1"/>
      <protection locked="0"/>
    </xf>
    <xf numFmtId="7" fontId="11" fillId="4" borderId="179" xfId="1" applyNumberFormat="1" applyFont="1" applyFill="1" applyBorder="1" applyAlignment="1" applyProtection="1">
      <alignment vertical="center" wrapText="1"/>
      <protection locked="0"/>
    </xf>
  </cellXfs>
  <cellStyles count="2">
    <cellStyle name="Standard" xfId="0" builtinId="0"/>
    <cellStyle name="Standard 2" xfId="1" xr:uid="{144C1208-2365-C24B-BE45-7A8A0BBED461}"/>
  </cellStyles>
  <dxfs count="5">
    <dxf>
      <font>
        <color rgb="FF006100"/>
      </font>
      <fill>
        <patternFill patternType="solid">
          <fgColor rgb="FF000000"/>
          <bgColor rgb="FFC6EFCE"/>
        </patternFill>
      </fill>
    </dxf>
    <dxf>
      <font>
        <color rgb="FF9C0006"/>
      </font>
      <fill>
        <patternFill patternType="solid">
          <fgColor rgb="FF000000"/>
          <bgColor rgb="FFFFC7CE"/>
        </patternFill>
      </fill>
    </dxf>
    <dxf>
      <font>
        <color rgb="FF006100"/>
      </font>
      <fill>
        <patternFill patternType="solid">
          <fgColor rgb="FF000000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25252"/>
      <color rgb="FF58992C"/>
      <color rgb="FFCC241A"/>
      <color rgb="FFFFA93A"/>
      <color rgb="FF499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65745708328678"/>
          <c:y val="2.8038572132719989E-2"/>
          <c:w val="0.61036342938407417"/>
          <c:h val="0.95256969294078042"/>
        </c:manualLayout>
      </c:layout>
      <c:pieChart>
        <c:varyColors val="1"/>
        <c:ser>
          <c:idx val="0"/>
          <c:order val="0"/>
          <c:spPr>
            <a:ln w="952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B05-6543-ABE5-22FCAFDEEF4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05-6543-ABE5-22FCAFDEEF4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05-6543-ABE5-22FCAFDEEF46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B05-6543-ABE5-22FCAFDEEF46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05-6543-ABE5-22FCAFDEEF46}"/>
              </c:ext>
            </c:extLst>
          </c:dPt>
          <c:cat>
            <c:strRef>
              <c:f>'Finanzplan aktuell'!$I$35:$I$39</c:f>
              <c:strCache>
                <c:ptCount val="5"/>
                <c:pt idx="0">
                  <c:v>Leben</c:v>
                </c:pt>
                <c:pt idx="1">
                  <c:v>Wohnen</c:v>
                </c:pt>
                <c:pt idx="2">
                  <c:v>Investieren</c:v>
                </c:pt>
                <c:pt idx="3">
                  <c:v>Schutzengel</c:v>
                </c:pt>
                <c:pt idx="4">
                  <c:v>Ungeplant</c:v>
                </c:pt>
              </c:strCache>
            </c:strRef>
          </c:cat>
          <c:val>
            <c:numRef>
              <c:f>'Finanzplan aktuell'!$J$35:$J$39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5-6543-ABE5-22FCAFDEE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65745708328678"/>
          <c:y val="2.8038572132719989E-2"/>
          <c:w val="0.61036342938407417"/>
          <c:h val="0.95256969294078042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B0-D44A-AF96-CEE6E63A0A8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B0-D44A-AF96-CEE6E63A0A8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B0-D44A-AF96-CEE6E63A0A85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FB0-D44A-AF96-CEE6E63A0A85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FB0-D44A-AF96-CEE6E63A0A85}"/>
              </c:ext>
            </c:extLst>
          </c:dPt>
          <c:cat>
            <c:strRef>
              <c:f>'Finanzplan zukünftig'!$I$35:$I$39</c:f>
              <c:strCache>
                <c:ptCount val="5"/>
                <c:pt idx="0">
                  <c:v>Leben</c:v>
                </c:pt>
                <c:pt idx="1">
                  <c:v>Wohnen</c:v>
                </c:pt>
                <c:pt idx="2">
                  <c:v>Investieren</c:v>
                </c:pt>
                <c:pt idx="3">
                  <c:v>Schutzengel</c:v>
                </c:pt>
                <c:pt idx="4">
                  <c:v>Ungeplant</c:v>
                </c:pt>
              </c:strCache>
            </c:strRef>
          </c:cat>
          <c:val>
            <c:numRef>
              <c:f>'Finanzplan zukünftig'!$J$35:$J$39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B0-D44A-AF96-CEE6E63A0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417014</xdr:colOff>
      <xdr:row>26</xdr:row>
      <xdr:rowOff>37910</xdr:rowOff>
    </xdr:from>
    <xdr:to>
      <xdr:col>3</xdr:col>
      <xdr:colOff>893958</xdr:colOff>
      <xdr:row>27</xdr:row>
      <xdr:rowOff>186042</xdr:rowOff>
    </xdr:to>
    <xdr:pic>
      <xdr:nvPicPr>
        <xdr:cNvPr id="4" name="engel" descr="engel">
          <a:extLst>
            <a:ext uri="{FF2B5EF4-FFF2-40B4-BE49-F238E27FC236}">
              <a16:creationId xmlns:a16="http://schemas.microsoft.com/office/drawing/2014/main" id="{9F5F2135-D7A8-EE44-892B-8FC67EF63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1790" y="6444776"/>
          <a:ext cx="476944" cy="3945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398165</xdr:colOff>
      <xdr:row>3</xdr:row>
      <xdr:rowOff>36769</xdr:rowOff>
    </xdr:from>
    <xdr:to>
      <xdr:col>3</xdr:col>
      <xdr:colOff>723356</xdr:colOff>
      <xdr:row>3</xdr:row>
      <xdr:rowOff>411270</xdr:rowOff>
    </xdr:to>
    <xdr:pic>
      <xdr:nvPicPr>
        <xdr:cNvPr id="5" name="sack" descr="sack">
          <a:extLst>
            <a:ext uri="{FF2B5EF4-FFF2-40B4-BE49-F238E27FC236}">
              <a16:creationId xmlns:a16="http://schemas.microsoft.com/office/drawing/2014/main" id="{33430A08-DFDC-5346-A796-66EF2AA1C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2941" y="529605"/>
          <a:ext cx="325191" cy="374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470855</xdr:colOff>
      <xdr:row>3</xdr:row>
      <xdr:rowOff>0</xdr:rowOff>
    </xdr:from>
    <xdr:to>
      <xdr:col>6</xdr:col>
      <xdr:colOff>885649</xdr:colOff>
      <xdr:row>3</xdr:row>
      <xdr:rowOff>434041</xdr:rowOff>
    </xdr:to>
    <xdr:pic>
      <xdr:nvPicPr>
        <xdr:cNvPr id="6" name="Unknown.png" descr="Unknown.png">
          <a:extLst>
            <a:ext uri="{FF2B5EF4-FFF2-40B4-BE49-F238E27FC236}">
              <a16:creationId xmlns:a16="http://schemas.microsoft.com/office/drawing/2014/main" id="{C60B6969-6CA3-444A-A344-84098A799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1977" t="1111" r="2030" b="1077"/>
        <a:stretch>
          <a:fillRect/>
        </a:stretch>
      </xdr:blipFill>
      <xdr:spPr>
        <a:xfrm>
          <a:off x="6309064" y="492836"/>
          <a:ext cx="414794" cy="43404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437" h="21600" extrusionOk="0">
              <a:moveTo>
                <a:pt x="10709" y="0"/>
              </a:moveTo>
              <a:lnTo>
                <a:pt x="10606" y="832"/>
              </a:lnTo>
              <a:cubicBezTo>
                <a:pt x="10497" y="1617"/>
                <a:pt x="9977" y="5110"/>
                <a:pt x="9806" y="6186"/>
              </a:cubicBezTo>
              <a:lnTo>
                <a:pt x="9724" y="6673"/>
              </a:lnTo>
              <a:lnTo>
                <a:pt x="10729" y="6673"/>
              </a:lnTo>
              <a:lnTo>
                <a:pt x="11734" y="6673"/>
              </a:lnTo>
              <a:lnTo>
                <a:pt x="11652" y="6186"/>
              </a:lnTo>
              <a:cubicBezTo>
                <a:pt x="11566" y="5647"/>
                <a:pt x="11015" y="2038"/>
                <a:pt x="10832" y="791"/>
              </a:cubicBezTo>
              <a:lnTo>
                <a:pt x="10709" y="0"/>
              </a:lnTo>
              <a:close/>
              <a:moveTo>
                <a:pt x="3079" y="3286"/>
              </a:moveTo>
              <a:cubicBezTo>
                <a:pt x="3052" y="3286"/>
                <a:pt x="3924" y="4488"/>
                <a:pt x="5027" y="5943"/>
              </a:cubicBezTo>
              <a:lnTo>
                <a:pt x="7037" y="8579"/>
              </a:lnTo>
              <a:lnTo>
                <a:pt x="7591" y="8011"/>
              </a:lnTo>
              <a:cubicBezTo>
                <a:pt x="7894" y="7697"/>
                <a:pt x="8241" y="7399"/>
                <a:pt x="8350" y="7342"/>
              </a:cubicBezTo>
              <a:cubicBezTo>
                <a:pt x="8459" y="7285"/>
                <a:pt x="8521" y="7204"/>
                <a:pt x="8494" y="7180"/>
              </a:cubicBezTo>
              <a:cubicBezTo>
                <a:pt x="8339" y="7038"/>
                <a:pt x="3120" y="3286"/>
                <a:pt x="3079" y="3286"/>
              </a:cubicBezTo>
              <a:close/>
              <a:moveTo>
                <a:pt x="18359" y="3286"/>
              </a:moveTo>
              <a:cubicBezTo>
                <a:pt x="18318" y="3286"/>
                <a:pt x="13123" y="7036"/>
                <a:pt x="12965" y="7180"/>
              </a:cubicBezTo>
              <a:cubicBezTo>
                <a:pt x="12938" y="7204"/>
                <a:pt x="13000" y="7265"/>
                <a:pt x="13109" y="7322"/>
              </a:cubicBezTo>
              <a:cubicBezTo>
                <a:pt x="13217" y="7378"/>
                <a:pt x="13547" y="7697"/>
                <a:pt x="13847" y="8011"/>
              </a:cubicBezTo>
              <a:cubicBezTo>
                <a:pt x="14147" y="8325"/>
                <a:pt x="14429" y="8555"/>
                <a:pt x="14462" y="8518"/>
              </a:cubicBezTo>
              <a:cubicBezTo>
                <a:pt x="14695" y="8261"/>
                <a:pt x="18400" y="3286"/>
                <a:pt x="18359" y="3286"/>
              </a:cubicBezTo>
              <a:close/>
              <a:moveTo>
                <a:pt x="10729" y="7464"/>
              </a:moveTo>
              <a:cubicBezTo>
                <a:pt x="10045" y="7464"/>
                <a:pt x="9849" y="7505"/>
                <a:pt x="9293" y="7768"/>
              </a:cubicBezTo>
              <a:cubicBezTo>
                <a:pt x="8142" y="8314"/>
                <a:pt x="7440" y="9264"/>
                <a:pt x="7324" y="10486"/>
              </a:cubicBezTo>
              <a:cubicBezTo>
                <a:pt x="7182" y="11987"/>
                <a:pt x="8086" y="13366"/>
                <a:pt x="9560" y="13913"/>
              </a:cubicBezTo>
              <a:cubicBezTo>
                <a:pt x="10218" y="14158"/>
                <a:pt x="11553" y="14092"/>
                <a:pt x="12186" y="13792"/>
              </a:cubicBezTo>
              <a:cubicBezTo>
                <a:pt x="12921" y="13443"/>
                <a:pt x="13407" y="12969"/>
                <a:pt x="13765" y="12250"/>
              </a:cubicBezTo>
              <a:cubicBezTo>
                <a:pt x="14059" y="11660"/>
                <a:pt x="14097" y="11501"/>
                <a:pt x="14093" y="10749"/>
              </a:cubicBezTo>
              <a:cubicBezTo>
                <a:pt x="14089" y="10048"/>
                <a:pt x="14050" y="9829"/>
                <a:pt x="13826" y="9370"/>
              </a:cubicBezTo>
              <a:cubicBezTo>
                <a:pt x="13471" y="8642"/>
                <a:pt x="12948" y="8139"/>
                <a:pt x="12165" y="7768"/>
              </a:cubicBezTo>
              <a:cubicBezTo>
                <a:pt x="11609" y="7505"/>
                <a:pt x="11414" y="7464"/>
                <a:pt x="10729" y="7464"/>
              </a:cubicBezTo>
              <a:close/>
              <a:moveTo>
                <a:pt x="6545" y="9755"/>
              </a:moveTo>
              <a:lnTo>
                <a:pt x="6299" y="9816"/>
              </a:lnTo>
              <a:cubicBezTo>
                <a:pt x="6162" y="9845"/>
                <a:pt x="4983" y="10012"/>
                <a:pt x="3673" y="10202"/>
              </a:cubicBezTo>
              <a:cubicBezTo>
                <a:pt x="2364" y="10391"/>
                <a:pt x="1027" y="10595"/>
                <a:pt x="699" y="10648"/>
              </a:cubicBezTo>
              <a:cubicBezTo>
                <a:pt x="371" y="10700"/>
                <a:pt x="56" y="10743"/>
                <a:pt x="2" y="10749"/>
              </a:cubicBezTo>
              <a:cubicBezTo>
                <a:pt x="-53" y="10755"/>
                <a:pt x="1283" y="10979"/>
                <a:pt x="2976" y="11236"/>
              </a:cubicBezTo>
              <a:cubicBezTo>
                <a:pt x="4668" y="11493"/>
                <a:pt x="6162" y="11716"/>
                <a:pt x="6299" y="11723"/>
              </a:cubicBezTo>
              <a:lnTo>
                <a:pt x="6545" y="11723"/>
              </a:lnTo>
              <a:lnTo>
                <a:pt x="6545" y="10749"/>
              </a:lnTo>
              <a:lnTo>
                <a:pt x="6545" y="9755"/>
              </a:lnTo>
              <a:close/>
              <a:moveTo>
                <a:pt x="14893" y="9755"/>
              </a:moveTo>
              <a:lnTo>
                <a:pt x="14893" y="10749"/>
              </a:lnTo>
              <a:cubicBezTo>
                <a:pt x="14893" y="11560"/>
                <a:pt x="14914" y="11726"/>
                <a:pt x="15037" y="11723"/>
              </a:cubicBezTo>
              <a:cubicBezTo>
                <a:pt x="15271" y="11716"/>
                <a:pt x="21547" y="10761"/>
                <a:pt x="21436" y="10749"/>
              </a:cubicBezTo>
              <a:cubicBezTo>
                <a:pt x="21382" y="10743"/>
                <a:pt x="21066" y="10700"/>
                <a:pt x="20739" y="10648"/>
              </a:cubicBezTo>
              <a:cubicBezTo>
                <a:pt x="20411" y="10595"/>
                <a:pt x="19074" y="10391"/>
                <a:pt x="17765" y="10202"/>
              </a:cubicBezTo>
              <a:cubicBezTo>
                <a:pt x="16454" y="10012"/>
                <a:pt x="15276" y="9845"/>
                <a:pt x="15139" y="9816"/>
              </a:cubicBezTo>
              <a:lnTo>
                <a:pt x="14893" y="9755"/>
              </a:lnTo>
              <a:close/>
              <a:moveTo>
                <a:pt x="6955" y="13122"/>
              </a:moveTo>
              <a:cubicBezTo>
                <a:pt x="6889" y="13193"/>
                <a:pt x="5959" y="14420"/>
                <a:pt x="4884" y="15840"/>
              </a:cubicBezTo>
              <a:lnTo>
                <a:pt x="2915" y="18416"/>
              </a:lnTo>
              <a:lnTo>
                <a:pt x="4043" y="17584"/>
              </a:lnTo>
              <a:cubicBezTo>
                <a:pt x="4661" y="17133"/>
                <a:pt x="5904" y="16235"/>
                <a:pt x="6812" y="15576"/>
              </a:cubicBezTo>
              <a:lnTo>
                <a:pt x="8473" y="14380"/>
              </a:lnTo>
              <a:lnTo>
                <a:pt x="7776" y="13690"/>
              </a:lnTo>
              <a:cubicBezTo>
                <a:pt x="7211" y="13131"/>
                <a:pt x="7052" y="13019"/>
                <a:pt x="6955" y="13122"/>
              </a:cubicBezTo>
              <a:close/>
              <a:moveTo>
                <a:pt x="14503" y="13122"/>
              </a:moveTo>
              <a:cubicBezTo>
                <a:pt x="14406" y="13019"/>
                <a:pt x="14247" y="13132"/>
                <a:pt x="13683" y="13690"/>
              </a:cubicBezTo>
              <a:lnTo>
                <a:pt x="12985" y="14380"/>
              </a:lnTo>
              <a:lnTo>
                <a:pt x="15713" y="16388"/>
              </a:lnTo>
              <a:cubicBezTo>
                <a:pt x="17222" y="17491"/>
                <a:pt x="18467" y="18391"/>
                <a:pt x="18482" y="18395"/>
              </a:cubicBezTo>
              <a:cubicBezTo>
                <a:pt x="18518" y="18406"/>
                <a:pt x="14651" y="13280"/>
                <a:pt x="14503" y="13122"/>
              </a:cubicBezTo>
              <a:close/>
              <a:moveTo>
                <a:pt x="10216" y="14907"/>
              </a:moveTo>
              <a:cubicBezTo>
                <a:pt x="9705" y="14815"/>
                <a:pt x="9678" y="14813"/>
                <a:pt x="9724" y="15008"/>
              </a:cubicBezTo>
              <a:cubicBezTo>
                <a:pt x="9797" y="15320"/>
                <a:pt x="10672" y="21077"/>
                <a:pt x="10688" y="21357"/>
              </a:cubicBezTo>
              <a:lnTo>
                <a:pt x="10709" y="21600"/>
              </a:lnTo>
              <a:lnTo>
                <a:pt x="10750" y="21357"/>
              </a:lnTo>
              <a:cubicBezTo>
                <a:pt x="10773" y="21222"/>
                <a:pt x="10980" y="19772"/>
                <a:pt x="11222" y="18152"/>
              </a:cubicBezTo>
              <a:cubicBezTo>
                <a:pt x="11465" y="16533"/>
                <a:pt x="11687" y="15122"/>
                <a:pt x="11714" y="15008"/>
              </a:cubicBezTo>
              <a:cubicBezTo>
                <a:pt x="11760" y="14810"/>
                <a:pt x="11747" y="14812"/>
                <a:pt x="11263" y="14907"/>
              </a:cubicBezTo>
              <a:cubicBezTo>
                <a:pt x="10932" y="14972"/>
                <a:pt x="10568" y="14970"/>
                <a:pt x="10216" y="14907"/>
              </a:cubicBezTo>
              <a:close/>
            </a:path>
          </a:pathLst>
        </a:cu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413262</xdr:colOff>
      <xdr:row>3</xdr:row>
      <xdr:rowOff>18955</xdr:rowOff>
    </xdr:from>
    <xdr:to>
      <xdr:col>12</xdr:col>
      <xdr:colOff>839401</xdr:colOff>
      <xdr:row>3</xdr:row>
      <xdr:rowOff>429407</xdr:rowOff>
    </xdr:to>
    <xdr:pic>
      <xdr:nvPicPr>
        <xdr:cNvPr id="7" name="schwein-filtered.png" descr="schwein-filtered.png">
          <a:extLst>
            <a:ext uri="{FF2B5EF4-FFF2-40B4-BE49-F238E27FC236}">
              <a16:creationId xmlns:a16="http://schemas.microsoft.com/office/drawing/2014/main" id="{2AAE521D-4817-3C4E-A309-529D812B0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91023" y="511791"/>
          <a:ext cx="426139" cy="4104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397697</xdr:colOff>
      <xdr:row>3</xdr:row>
      <xdr:rowOff>11370</xdr:rowOff>
    </xdr:from>
    <xdr:to>
      <xdr:col>9</xdr:col>
      <xdr:colOff>874741</xdr:colOff>
      <xdr:row>3</xdr:row>
      <xdr:rowOff>410349</xdr:rowOff>
    </xdr:to>
    <xdr:pic>
      <xdr:nvPicPr>
        <xdr:cNvPr id="8" name="Unknown-1.png" descr="Unknown-1.png">
          <a:extLst>
            <a:ext uri="{FF2B5EF4-FFF2-40B4-BE49-F238E27FC236}">
              <a16:creationId xmlns:a16="http://schemas.microsoft.com/office/drawing/2014/main" id="{74792C6E-C884-744B-926E-F3199B814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 l="6512" t="14792" r="8301" b="13964"/>
        <a:stretch>
          <a:fillRect/>
        </a:stretch>
      </xdr:blipFill>
      <xdr:spPr>
        <a:xfrm>
          <a:off x="9572025" y="504206"/>
          <a:ext cx="477044" cy="39897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96" h="21572" extrusionOk="0">
              <a:moveTo>
                <a:pt x="14248" y="0"/>
              </a:moveTo>
              <a:lnTo>
                <a:pt x="14248" y="730"/>
              </a:lnTo>
              <a:cubicBezTo>
                <a:pt x="14248" y="1213"/>
                <a:pt x="14168" y="1475"/>
                <a:pt x="14014" y="1545"/>
              </a:cubicBezTo>
              <a:cubicBezTo>
                <a:pt x="13888" y="1603"/>
                <a:pt x="13191" y="1533"/>
                <a:pt x="12451" y="1373"/>
              </a:cubicBezTo>
              <a:cubicBezTo>
                <a:pt x="11711" y="1214"/>
                <a:pt x="10514" y="959"/>
                <a:pt x="9792" y="815"/>
              </a:cubicBezTo>
              <a:cubicBezTo>
                <a:pt x="9070" y="672"/>
                <a:pt x="8013" y="457"/>
                <a:pt x="7456" y="343"/>
              </a:cubicBezTo>
              <a:lnTo>
                <a:pt x="6450" y="129"/>
              </a:lnTo>
              <a:lnTo>
                <a:pt x="5893" y="730"/>
              </a:lnTo>
              <a:cubicBezTo>
                <a:pt x="4150" y="2548"/>
                <a:pt x="-1" y="7441"/>
                <a:pt x="0" y="7682"/>
              </a:cubicBezTo>
              <a:cubicBezTo>
                <a:pt x="1" y="7839"/>
                <a:pt x="462" y="8328"/>
                <a:pt x="1042" y="8755"/>
              </a:cubicBezTo>
              <a:lnTo>
                <a:pt x="2102" y="9528"/>
              </a:lnTo>
              <a:lnTo>
                <a:pt x="2102" y="12081"/>
              </a:lnTo>
              <a:cubicBezTo>
                <a:pt x="2102" y="13489"/>
                <a:pt x="2139" y="15128"/>
                <a:pt x="2192" y="15729"/>
              </a:cubicBezTo>
              <a:lnTo>
                <a:pt x="2282" y="16824"/>
              </a:lnTo>
              <a:lnTo>
                <a:pt x="5444" y="18927"/>
              </a:lnTo>
              <a:cubicBezTo>
                <a:pt x="7176" y="20083"/>
                <a:pt x="8721" y="21163"/>
                <a:pt x="8894" y="21330"/>
              </a:cubicBezTo>
              <a:cubicBezTo>
                <a:pt x="9066" y="21497"/>
                <a:pt x="9294" y="21600"/>
                <a:pt x="9379" y="21566"/>
              </a:cubicBezTo>
              <a:cubicBezTo>
                <a:pt x="9464" y="21532"/>
                <a:pt x="11759" y="20862"/>
                <a:pt x="14481" y="20064"/>
              </a:cubicBezTo>
              <a:cubicBezTo>
                <a:pt x="17204" y="19266"/>
                <a:pt x="19547" y="18569"/>
                <a:pt x="19692" y="18519"/>
              </a:cubicBezTo>
              <a:cubicBezTo>
                <a:pt x="19934" y="18435"/>
                <a:pt x="19943" y="18035"/>
                <a:pt x="19943" y="13433"/>
              </a:cubicBezTo>
              <a:cubicBezTo>
                <a:pt x="19943" y="10686"/>
                <a:pt x="20014" y="8401"/>
                <a:pt x="20087" y="8347"/>
              </a:cubicBezTo>
              <a:cubicBezTo>
                <a:pt x="20160" y="8293"/>
                <a:pt x="20304" y="8367"/>
                <a:pt x="20410" y="8519"/>
              </a:cubicBezTo>
              <a:cubicBezTo>
                <a:pt x="20793" y="9070"/>
                <a:pt x="21155" y="9195"/>
                <a:pt x="21380" y="8841"/>
              </a:cubicBezTo>
              <a:cubicBezTo>
                <a:pt x="21494" y="8661"/>
                <a:pt x="21594" y="8463"/>
                <a:pt x="21596" y="8412"/>
              </a:cubicBezTo>
              <a:cubicBezTo>
                <a:pt x="21599" y="8361"/>
                <a:pt x="20321" y="6952"/>
                <a:pt x="18757" y="5279"/>
              </a:cubicBezTo>
              <a:lnTo>
                <a:pt x="15919" y="2232"/>
              </a:lnTo>
              <a:lnTo>
                <a:pt x="15901" y="1116"/>
              </a:lnTo>
              <a:lnTo>
                <a:pt x="15901" y="0"/>
              </a:lnTo>
              <a:lnTo>
                <a:pt x="15074" y="0"/>
              </a:lnTo>
              <a:lnTo>
                <a:pt x="14248" y="0"/>
              </a:lnTo>
              <a:close/>
            </a:path>
          </a:pathLst>
        </a:cu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23433</xdr:colOff>
      <xdr:row>26</xdr:row>
      <xdr:rowOff>18955</xdr:rowOff>
    </xdr:from>
    <xdr:to>
      <xdr:col>9</xdr:col>
      <xdr:colOff>928807</xdr:colOff>
      <xdr:row>33</xdr:row>
      <xdr:rowOff>220258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656ABF53-8D77-B745-820E-312EAB9E3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241905</xdr:colOff>
      <xdr:row>3</xdr:row>
      <xdr:rowOff>20159</xdr:rowOff>
    </xdr:from>
    <xdr:to>
      <xdr:col>9</xdr:col>
      <xdr:colOff>709325</xdr:colOff>
      <xdr:row>3</xdr:row>
      <xdr:rowOff>416826</xdr:rowOff>
    </xdr:to>
    <xdr:pic>
      <xdr:nvPicPr>
        <xdr:cNvPr id="2" name="engel" descr="engel">
          <a:extLst>
            <a:ext uri="{FF2B5EF4-FFF2-40B4-BE49-F238E27FC236}">
              <a16:creationId xmlns:a16="http://schemas.microsoft.com/office/drawing/2014/main" id="{CCA97225-4B50-5F4D-82B7-3838154E1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1588" y="685397"/>
          <a:ext cx="467420" cy="3966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273812</xdr:colOff>
      <xdr:row>32</xdr:row>
      <xdr:rowOff>55326</xdr:rowOff>
    </xdr:from>
    <xdr:to>
      <xdr:col>9</xdr:col>
      <xdr:colOff>687905</xdr:colOff>
      <xdr:row>32</xdr:row>
      <xdr:rowOff>451993</xdr:rowOff>
    </xdr:to>
    <xdr:pic>
      <xdr:nvPicPr>
        <xdr:cNvPr id="3" name="schwein-filtered.png" descr="schwein-filtered.png">
          <a:extLst>
            <a:ext uri="{FF2B5EF4-FFF2-40B4-BE49-F238E27FC236}">
              <a16:creationId xmlns:a16="http://schemas.microsoft.com/office/drawing/2014/main" id="{BC58EF5F-202F-4F4B-892A-40C4BFF50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93495" y="6667389"/>
          <a:ext cx="414093" cy="3966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386968</xdr:colOff>
      <xdr:row>26</xdr:row>
      <xdr:rowOff>80490</xdr:rowOff>
    </xdr:from>
    <xdr:to>
      <xdr:col>3</xdr:col>
      <xdr:colOff>863912</xdr:colOff>
      <xdr:row>27</xdr:row>
      <xdr:rowOff>235765</xdr:rowOff>
    </xdr:to>
    <xdr:pic>
      <xdr:nvPicPr>
        <xdr:cNvPr id="2" name="engel" descr="engel">
          <a:extLst>
            <a:ext uri="{FF2B5EF4-FFF2-40B4-BE49-F238E27FC236}">
              <a16:creationId xmlns:a16="http://schemas.microsoft.com/office/drawing/2014/main" id="{4856AD31-4F70-CE49-BAAE-4ECF7705B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780" y="6338461"/>
          <a:ext cx="476944" cy="3945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478555</xdr:colOff>
      <xdr:row>3</xdr:row>
      <xdr:rowOff>36769</xdr:rowOff>
    </xdr:from>
    <xdr:to>
      <xdr:col>3</xdr:col>
      <xdr:colOff>803746</xdr:colOff>
      <xdr:row>3</xdr:row>
      <xdr:rowOff>411270</xdr:rowOff>
    </xdr:to>
    <xdr:pic>
      <xdr:nvPicPr>
        <xdr:cNvPr id="3" name="sack" descr="sack">
          <a:extLst>
            <a:ext uri="{FF2B5EF4-FFF2-40B4-BE49-F238E27FC236}">
              <a16:creationId xmlns:a16="http://schemas.microsoft.com/office/drawing/2014/main" id="{CB7486B6-15B6-AE4D-97B0-02AFB60AB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5367" y="515320"/>
          <a:ext cx="325191" cy="374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533663</xdr:colOff>
      <xdr:row>3</xdr:row>
      <xdr:rowOff>0</xdr:rowOff>
    </xdr:from>
    <xdr:to>
      <xdr:col>6</xdr:col>
      <xdr:colOff>948457</xdr:colOff>
      <xdr:row>3</xdr:row>
      <xdr:rowOff>434041</xdr:rowOff>
    </xdr:to>
    <xdr:pic>
      <xdr:nvPicPr>
        <xdr:cNvPr id="4" name="Unknown.png" descr="Unknown.png">
          <a:extLst>
            <a:ext uri="{FF2B5EF4-FFF2-40B4-BE49-F238E27FC236}">
              <a16:creationId xmlns:a16="http://schemas.microsoft.com/office/drawing/2014/main" id="{7471EEDF-AEDE-A643-95D8-C1A847CED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1977" t="1111" r="2030" b="1077"/>
        <a:stretch>
          <a:fillRect/>
        </a:stretch>
      </xdr:blipFill>
      <xdr:spPr>
        <a:xfrm>
          <a:off x="6239460" y="478551"/>
          <a:ext cx="414794" cy="43404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437" h="21600" extrusionOk="0">
              <a:moveTo>
                <a:pt x="10709" y="0"/>
              </a:moveTo>
              <a:lnTo>
                <a:pt x="10606" y="832"/>
              </a:lnTo>
              <a:cubicBezTo>
                <a:pt x="10497" y="1617"/>
                <a:pt x="9977" y="5110"/>
                <a:pt x="9806" y="6186"/>
              </a:cubicBezTo>
              <a:lnTo>
                <a:pt x="9724" y="6673"/>
              </a:lnTo>
              <a:lnTo>
                <a:pt x="10729" y="6673"/>
              </a:lnTo>
              <a:lnTo>
                <a:pt x="11734" y="6673"/>
              </a:lnTo>
              <a:lnTo>
                <a:pt x="11652" y="6186"/>
              </a:lnTo>
              <a:cubicBezTo>
                <a:pt x="11566" y="5647"/>
                <a:pt x="11015" y="2038"/>
                <a:pt x="10832" y="791"/>
              </a:cubicBezTo>
              <a:lnTo>
                <a:pt x="10709" y="0"/>
              </a:lnTo>
              <a:close/>
              <a:moveTo>
                <a:pt x="3079" y="3286"/>
              </a:moveTo>
              <a:cubicBezTo>
                <a:pt x="3052" y="3286"/>
                <a:pt x="3924" y="4488"/>
                <a:pt x="5027" y="5943"/>
              </a:cubicBezTo>
              <a:lnTo>
                <a:pt x="7037" y="8579"/>
              </a:lnTo>
              <a:lnTo>
                <a:pt x="7591" y="8011"/>
              </a:lnTo>
              <a:cubicBezTo>
                <a:pt x="7894" y="7697"/>
                <a:pt x="8241" y="7399"/>
                <a:pt x="8350" y="7342"/>
              </a:cubicBezTo>
              <a:cubicBezTo>
                <a:pt x="8459" y="7285"/>
                <a:pt x="8521" y="7204"/>
                <a:pt x="8494" y="7180"/>
              </a:cubicBezTo>
              <a:cubicBezTo>
                <a:pt x="8339" y="7038"/>
                <a:pt x="3120" y="3286"/>
                <a:pt x="3079" y="3286"/>
              </a:cubicBezTo>
              <a:close/>
              <a:moveTo>
                <a:pt x="18359" y="3286"/>
              </a:moveTo>
              <a:cubicBezTo>
                <a:pt x="18318" y="3286"/>
                <a:pt x="13123" y="7036"/>
                <a:pt x="12965" y="7180"/>
              </a:cubicBezTo>
              <a:cubicBezTo>
                <a:pt x="12938" y="7204"/>
                <a:pt x="13000" y="7265"/>
                <a:pt x="13109" y="7322"/>
              </a:cubicBezTo>
              <a:cubicBezTo>
                <a:pt x="13217" y="7378"/>
                <a:pt x="13547" y="7697"/>
                <a:pt x="13847" y="8011"/>
              </a:cubicBezTo>
              <a:cubicBezTo>
                <a:pt x="14147" y="8325"/>
                <a:pt x="14429" y="8555"/>
                <a:pt x="14462" y="8518"/>
              </a:cubicBezTo>
              <a:cubicBezTo>
                <a:pt x="14695" y="8261"/>
                <a:pt x="18400" y="3286"/>
                <a:pt x="18359" y="3286"/>
              </a:cubicBezTo>
              <a:close/>
              <a:moveTo>
                <a:pt x="10729" y="7464"/>
              </a:moveTo>
              <a:cubicBezTo>
                <a:pt x="10045" y="7464"/>
                <a:pt x="9849" y="7505"/>
                <a:pt x="9293" y="7768"/>
              </a:cubicBezTo>
              <a:cubicBezTo>
                <a:pt x="8142" y="8314"/>
                <a:pt x="7440" y="9264"/>
                <a:pt x="7324" y="10486"/>
              </a:cubicBezTo>
              <a:cubicBezTo>
                <a:pt x="7182" y="11987"/>
                <a:pt x="8086" y="13366"/>
                <a:pt x="9560" y="13913"/>
              </a:cubicBezTo>
              <a:cubicBezTo>
                <a:pt x="10218" y="14158"/>
                <a:pt x="11553" y="14092"/>
                <a:pt x="12186" y="13792"/>
              </a:cubicBezTo>
              <a:cubicBezTo>
                <a:pt x="12921" y="13443"/>
                <a:pt x="13407" y="12969"/>
                <a:pt x="13765" y="12250"/>
              </a:cubicBezTo>
              <a:cubicBezTo>
                <a:pt x="14059" y="11660"/>
                <a:pt x="14097" y="11501"/>
                <a:pt x="14093" y="10749"/>
              </a:cubicBezTo>
              <a:cubicBezTo>
                <a:pt x="14089" y="10048"/>
                <a:pt x="14050" y="9829"/>
                <a:pt x="13826" y="9370"/>
              </a:cubicBezTo>
              <a:cubicBezTo>
                <a:pt x="13471" y="8642"/>
                <a:pt x="12948" y="8139"/>
                <a:pt x="12165" y="7768"/>
              </a:cubicBezTo>
              <a:cubicBezTo>
                <a:pt x="11609" y="7505"/>
                <a:pt x="11414" y="7464"/>
                <a:pt x="10729" y="7464"/>
              </a:cubicBezTo>
              <a:close/>
              <a:moveTo>
                <a:pt x="6545" y="9755"/>
              </a:moveTo>
              <a:lnTo>
                <a:pt x="6299" y="9816"/>
              </a:lnTo>
              <a:cubicBezTo>
                <a:pt x="6162" y="9845"/>
                <a:pt x="4983" y="10012"/>
                <a:pt x="3673" y="10202"/>
              </a:cubicBezTo>
              <a:cubicBezTo>
                <a:pt x="2364" y="10391"/>
                <a:pt x="1027" y="10595"/>
                <a:pt x="699" y="10648"/>
              </a:cubicBezTo>
              <a:cubicBezTo>
                <a:pt x="371" y="10700"/>
                <a:pt x="56" y="10743"/>
                <a:pt x="2" y="10749"/>
              </a:cubicBezTo>
              <a:cubicBezTo>
                <a:pt x="-53" y="10755"/>
                <a:pt x="1283" y="10979"/>
                <a:pt x="2976" y="11236"/>
              </a:cubicBezTo>
              <a:cubicBezTo>
                <a:pt x="4668" y="11493"/>
                <a:pt x="6162" y="11716"/>
                <a:pt x="6299" y="11723"/>
              </a:cubicBezTo>
              <a:lnTo>
                <a:pt x="6545" y="11723"/>
              </a:lnTo>
              <a:lnTo>
                <a:pt x="6545" y="10749"/>
              </a:lnTo>
              <a:lnTo>
                <a:pt x="6545" y="9755"/>
              </a:lnTo>
              <a:close/>
              <a:moveTo>
                <a:pt x="14893" y="9755"/>
              </a:moveTo>
              <a:lnTo>
                <a:pt x="14893" y="10749"/>
              </a:lnTo>
              <a:cubicBezTo>
                <a:pt x="14893" y="11560"/>
                <a:pt x="14914" y="11726"/>
                <a:pt x="15037" y="11723"/>
              </a:cubicBezTo>
              <a:cubicBezTo>
                <a:pt x="15271" y="11716"/>
                <a:pt x="21547" y="10761"/>
                <a:pt x="21436" y="10749"/>
              </a:cubicBezTo>
              <a:cubicBezTo>
                <a:pt x="21382" y="10743"/>
                <a:pt x="21066" y="10700"/>
                <a:pt x="20739" y="10648"/>
              </a:cubicBezTo>
              <a:cubicBezTo>
                <a:pt x="20411" y="10595"/>
                <a:pt x="19074" y="10391"/>
                <a:pt x="17765" y="10202"/>
              </a:cubicBezTo>
              <a:cubicBezTo>
                <a:pt x="16454" y="10012"/>
                <a:pt x="15276" y="9845"/>
                <a:pt x="15139" y="9816"/>
              </a:cubicBezTo>
              <a:lnTo>
                <a:pt x="14893" y="9755"/>
              </a:lnTo>
              <a:close/>
              <a:moveTo>
                <a:pt x="6955" y="13122"/>
              </a:moveTo>
              <a:cubicBezTo>
                <a:pt x="6889" y="13193"/>
                <a:pt x="5959" y="14420"/>
                <a:pt x="4884" y="15840"/>
              </a:cubicBezTo>
              <a:lnTo>
                <a:pt x="2915" y="18416"/>
              </a:lnTo>
              <a:lnTo>
                <a:pt x="4043" y="17584"/>
              </a:lnTo>
              <a:cubicBezTo>
                <a:pt x="4661" y="17133"/>
                <a:pt x="5904" y="16235"/>
                <a:pt x="6812" y="15576"/>
              </a:cubicBezTo>
              <a:lnTo>
                <a:pt x="8473" y="14380"/>
              </a:lnTo>
              <a:lnTo>
                <a:pt x="7776" y="13690"/>
              </a:lnTo>
              <a:cubicBezTo>
                <a:pt x="7211" y="13131"/>
                <a:pt x="7052" y="13019"/>
                <a:pt x="6955" y="13122"/>
              </a:cubicBezTo>
              <a:close/>
              <a:moveTo>
                <a:pt x="14503" y="13122"/>
              </a:moveTo>
              <a:cubicBezTo>
                <a:pt x="14406" y="13019"/>
                <a:pt x="14247" y="13132"/>
                <a:pt x="13683" y="13690"/>
              </a:cubicBezTo>
              <a:lnTo>
                <a:pt x="12985" y="14380"/>
              </a:lnTo>
              <a:lnTo>
                <a:pt x="15713" y="16388"/>
              </a:lnTo>
              <a:cubicBezTo>
                <a:pt x="17222" y="17491"/>
                <a:pt x="18467" y="18391"/>
                <a:pt x="18482" y="18395"/>
              </a:cubicBezTo>
              <a:cubicBezTo>
                <a:pt x="18518" y="18406"/>
                <a:pt x="14651" y="13280"/>
                <a:pt x="14503" y="13122"/>
              </a:cubicBezTo>
              <a:close/>
              <a:moveTo>
                <a:pt x="10216" y="14907"/>
              </a:moveTo>
              <a:cubicBezTo>
                <a:pt x="9705" y="14815"/>
                <a:pt x="9678" y="14813"/>
                <a:pt x="9724" y="15008"/>
              </a:cubicBezTo>
              <a:cubicBezTo>
                <a:pt x="9797" y="15320"/>
                <a:pt x="10672" y="21077"/>
                <a:pt x="10688" y="21357"/>
              </a:cubicBezTo>
              <a:lnTo>
                <a:pt x="10709" y="21600"/>
              </a:lnTo>
              <a:lnTo>
                <a:pt x="10750" y="21357"/>
              </a:lnTo>
              <a:cubicBezTo>
                <a:pt x="10773" y="21222"/>
                <a:pt x="10980" y="19772"/>
                <a:pt x="11222" y="18152"/>
              </a:cubicBezTo>
              <a:cubicBezTo>
                <a:pt x="11465" y="16533"/>
                <a:pt x="11687" y="15122"/>
                <a:pt x="11714" y="15008"/>
              </a:cubicBezTo>
              <a:cubicBezTo>
                <a:pt x="11760" y="14810"/>
                <a:pt x="11747" y="14812"/>
                <a:pt x="11263" y="14907"/>
              </a:cubicBezTo>
              <a:cubicBezTo>
                <a:pt x="10932" y="14972"/>
                <a:pt x="10568" y="14970"/>
                <a:pt x="10216" y="14907"/>
              </a:cubicBezTo>
              <a:close/>
            </a:path>
          </a:pathLst>
        </a:cu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444751</xdr:colOff>
      <xdr:row>3</xdr:row>
      <xdr:rowOff>18955</xdr:rowOff>
    </xdr:from>
    <xdr:to>
      <xdr:col>12</xdr:col>
      <xdr:colOff>870890</xdr:colOff>
      <xdr:row>3</xdr:row>
      <xdr:rowOff>429407</xdr:rowOff>
    </xdr:to>
    <xdr:pic>
      <xdr:nvPicPr>
        <xdr:cNvPr id="5" name="schwein-filtered.png" descr="schwein-filtered.png">
          <a:extLst>
            <a:ext uri="{FF2B5EF4-FFF2-40B4-BE49-F238E27FC236}">
              <a16:creationId xmlns:a16="http://schemas.microsoft.com/office/drawing/2014/main" id="{93ED8757-248A-0D43-BFFB-EF53995E5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55765" y="497506"/>
          <a:ext cx="426139" cy="4104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354738</xdr:colOff>
      <xdr:row>3</xdr:row>
      <xdr:rowOff>11370</xdr:rowOff>
    </xdr:from>
    <xdr:to>
      <xdr:col>9</xdr:col>
      <xdr:colOff>831782</xdr:colOff>
      <xdr:row>3</xdr:row>
      <xdr:rowOff>410349</xdr:rowOff>
    </xdr:to>
    <xdr:pic>
      <xdr:nvPicPr>
        <xdr:cNvPr id="6" name="Unknown-1.png" descr="Unknown-1.png">
          <a:extLst>
            <a:ext uri="{FF2B5EF4-FFF2-40B4-BE49-F238E27FC236}">
              <a16:creationId xmlns:a16="http://schemas.microsoft.com/office/drawing/2014/main" id="{070A3A2A-142D-1046-B0F9-9AE2EB854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 l="6512" t="14792" r="8301" b="13964"/>
        <a:stretch>
          <a:fillRect/>
        </a:stretch>
      </xdr:blipFill>
      <xdr:spPr>
        <a:xfrm>
          <a:off x="9336767" y="489921"/>
          <a:ext cx="477044" cy="39897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96" h="21572" extrusionOk="0">
              <a:moveTo>
                <a:pt x="14248" y="0"/>
              </a:moveTo>
              <a:lnTo>
                <a:pt x="14248" y="730"/>
              </a:lnTo>
              <a:cubicBezTo>
                <a:pt x="14248" y="1213"/>
                <a:pt x="14168" y="1475"/>
                <a:pt x="14014" y="1545"/>
              </a:cubicBezTo>
              <a:cubicBezTo>
                <a:pt x="13888" y="1603"/>
                <a:pt x="13191" y="1533"/>
                <a:pt x="12451" y="1373"/>
              </a:cubicBezTo>
              <a:cubicBezTo>
                <a:pt x="11711" y="1214"/>
                <a:pt x="10514" y="959"/>
                <a:pt x="9792" y="815"/>
              </a:cubicBezTo>
              <a:cubicBezTo>
                <a:pt x="9070" y="672"/>
                <a:pt x="8013" y="457"/>
                <a:pt x="7456" y="343"/>
              </a:cubicBezTo>
              <a:lnTo>
                <a:pt x="6450" y="129"/>
              </a:lnTo>
              <a:lnTo>
                <a:pt x="5893" y="730"/>
              </a:lnTo>
              <a:cubicBezTo>
                <a:pt x="4150" y="2548"/>
                <a:pt x="-1" y="7441"/>
                <a:pt x="0" y="7682"/>
              </a:cubicBezTo>
              <a:cubicBezTo>
                <a:pt x="1" y="7839"/>
                <a:pt x="462" y="8328"/>
                <a:pt x="1042" y="8755"/>
              </a:cubicBezTo>
              <a:lnTo>
                <a:pt x="2102" y="9528"/>
              </a:lnTo>
              <a:lnTo>
                <a:pt x="2102" y="12081"/>
              </a:lnTo>
              <a:cubicBezTo>
                <a:pt x="2102" y="13489"/>
                <a:pt x="2139" y="15128"/>
                <a:pt x="2192" y="15729"/>
              </a:cubicBezTo>
              <a:lnTo>
                <a:pt x="2282" y="16824"/>
              </a:lnTo>
              <a:lnTo>
                <a:pt x="5444" y="18927"/>
              </a:lnTo>
              <a:cubicBezTo>
                <a:pt x="7176" y="20083"/>
                <a:pt x="8721" y="21163"/>
                <a:pt x="8894" y="21330"/>
              </a:cubicBezTo>
              <a:cubicBezTo>
                <a:pt x="9066" y="21497"/>
                <a:pt x="9294" y="21600"/>
                <a:pt x="9379" y="21566"/>
              </a:cubicBezTo>
              <a:cubicBezTo>
                <a:pt x="9464" y="21532"/>
                <a:pt x="11759" y="20862"/>
                <a:pt x="14481" y="20064"/>
              </a:cubicBezTo>
              <a:cubicBezTo>
                <a:pt x="17204" y="19266"/>
                <a:pt x="19547" y="18569"/>
                <a:pt x="19692" y="18519"/>
              </a:cubicBezTo>
              <a:cubicBezTo>
                <a:pt x="19934" y="18435"/>
                <a:pt x="19943" y="18035"/>
                <a:pt x="19943" y="13433"/>
              </a:cubicBezTo>
              <a:cubicBezTo>
                <a:pt x="19943" y="10686"/>
                <a:pt x="20014" y="8401"/>
                <a:pt x="20087" y="8347"/>
              </a:cubicBezTo>
              <a:cubicBezTo>
                <a:pt x="20160" y="8293"/>
                <a:pt x="20304" y="8367"/>
                <a:pt x="20410" y="8519"/>
              </a:cubicBezTo>
              <a:cubicBezTo>
                <a:pt x="20793" y="9070"/>
                <a:pt x="21155" y="9195"/>
                <a:pt x="21380" y="8841"/>
              </a:cubicBezTo>
              <a:cubicBezTo>
                <a:pt x="21494" y="8661"/>
                <a:pt x="21594" y="8463"/>
                <a:pt x="21596" y="8412"/>
              </a:cubicBezTo>
              <a:cubicBezTo>
                <a:pt x="21599" y="8361"/>
                <a:pt x="20321" y="6952"/>
                <a:pt x="18757" y="5279"/>
              </a:cubicBezTo>
              <a:lnTo>
                <a:pt x="15919" y="2232"/>
              </a:lnTo>
              <a:lnTo>
                <a:pt x="15901" y="1116"/>
              </a:lnTo>
              <a:lnTo>
                <a:pt x="15901" y="0"/>
              </a:lnTo>
              <a:lnTo>
                <a:pt x="15074" y="0"/>
              </a:lnTo>
              <a:lnTo>
                <a:pt x="14248" y="0"/>
              </a:lnTo>
              <a:close/>
            </a:path>
          </a:pathLst>
        </a:cu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18405</xdr:colOff>
      <xdr:row>26</xdr:row>
      <xdr:rowOff>18405</xdr:rowOff>
    </xdr:from>
    <xdr:to>
      <xdr:col>9</xdr:col>
      <xdr:colOff>920290</xdr:colOff>
      <xdr:row>33</xdr:row>
      <xdr:rowOff>128840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7F51EC64-0B14-534F-BAAF-BACC82F17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284329</xdr:colOff>
      <xdr:row>3</xdr:row>
      <xdr:rowOff>18958</xdr:rowOff>
    </xdr:from>
    <xdr:to>
      <xdr:col>9</xdr:col>
      <xdr:colOff>751749</xdr:colOff>
      <xdr:row>3</xdr:row>
      <xdr:rowOff>415625</xdr:rowOff>
    </xdr:to>
    <xdr:pic>
      <xdr:nvPicPr>
        <xdr:cNvPr id="2" name="engel" descr="engel">
          <a:extLst>
            <a:ext uri="{FF2B5EF4-FFF2-40B4-BE49-F238E27FC236}">
              <a16:creationId xmlns:a16="http://schemas.microsoft.com/office/drawing/2014/main" id="{B29E8894-3569-B646-9E84-66B9D24C3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9553" y="701346"/>
          <a:ext cx="467420" cy="3966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316236</xdr:colOff>
      <xdr:row>32</xdr:row>
      <xdr:rowOff>46599</xdr:rowOff>
    </xdr:from>
    <xdr:to>
      <xdr:col>9</xdr:col>
      <xdr:colOff>730329</xdr:colOff>
      <xdr:row>32</xdr:row>
      <xdr:rowOff>443266</xdr:rowOff>
    </xdr:to>
    <xdr:pic>
      <xdr:nvPicPr>
        <xdr:cNvPr id="3" name="schwein-filtered.png" descr="schwein-filtered.png">
          <a:extLst>
            <a:ext uri="{FF2B5EF4-FFF2-40B4-BE49-F238E27FC236}">
              <a16:creationId xmlns:a16="http://schemas.microsoft.com/office/drawing/2014/main" id="{0B5E808E-22F7-BF4B-B5A2-2DDE2CD04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1460" y="6870480"/>
          <a:ext cx="414093" cy="3966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173182</xdr:colOff>
      <xdr:row>15</xdr:row>
      <xdr:rowOff>115453</xdr:rowOff>
    </xdr:from>
    <xdr:to>
      <xdr:col>4</xdr:col>
      <xdr:colOff>92363</xdr:colOff>
      <xdr:row>17</xdr:row>
      <xdr:rowOff>92363</xdr:rowOff>
    </xdr:to>
    <xdr:cxnSp macro="">
      <xdr:nvCxnSpPr>
        <xdr:cNvPr id="5" name="Gewinkelte Verbindung 4">
          <a:extLst>
            <a:ext uri="{FF2B5EF4-FFF2-40B4-BE49-F238E27FC236}">
              <a16:creationId xmlns:a16="http://schemas.microsoft.com/office/drawing/2014/main" id="{6D33A0A2-7A18-0642-B8D9-AA4C1E993FF3}"/>
            </a:ext>
          </a:extLst>
        </xdr:cNvPr>
        <xdr:cNvCxnSpPr/>
      </xdr:nvCxnSpPr>
      <xdr:spPr>
        <a:xfrm rot="10800000" flipV="1">
          <a:off x="1547091" y="3151908"/>
          <a:ext cx="1512454" cy="323273"/>
        </a:xfrm>
        <a:prstGeom prst="bentConnector3">
          <a:avLst>
            <a:gd name="adj1" fmla="val 99941"/>
          </a:avLst>
        </a:prstGeom>
        <a:ln w="63500">
          <a:solidFill>
            <a:srgbClr val="FFA93A"/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141111</xdr:colOff>
      <xdr:row>5</xdr:row>
      <xdr:rowOff>35278</xdr:rowOff>
    </xdr:from>
    <xdr:to>
      <xdr:col>4</xdr:col>
      <xdr:colOff>270463</xdr:colOff>
      <xdr:row>5</xdr:row>
      <xdr:rowOff>35278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FBD4CCA9-59A3-0A4E-84EF-0D3A1A661B82}"/>
            </a:ext>
          </a:extLst>
        </xdr:cNvPr>
        <xdr:cNvCxnSpPr/>
      </xdr:nvCxnSpPr>
      <xdr:spPr>
        <a:xfrm>
          <a:off x="2316574" y="1140648"/>
          <a:ext cx="928982" cy="0"/>
        </a:xfrm>
        <a:prstGeom prst="straightConnector1">
          <a:avLst/>
        </a:prstGeom>
        <a:ln w="63500">
          <a:solidFill>
            <a:srgbClr val="499BC9"/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1163696</xdr:colOff>
      <xdr:row>14</xdr:row>
      <xdr:rowOff>81843</xdr:rowOff>
    </xdr:from>
    <xdr:to>
      <xdr:col>8</xdr:col>
      <xdr:colOff>1164166</xdr:colOff>
      <xdr:row>17</xdr:row>
      <xdr:rowOff>58796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29507654-4D46-3C46-83DF-49DF8FFDC30F}"/>
            </a:ext>
          </a:extLst>
        </xdr:cNvPr>
        <xdr:cNvCxnSpPr/>
      </xdr:nvCxnSpPr>
      <xdr:spPr>
        <a:xfrm>
          <a:off x="7631289" y="2939343"/>
          <a:ext cx="470" cy="517879"/>
        </a:xfrm>
        <a:prstGeom prst="straightConnector1">
          <a:avLst/>
        </a:prstGeom>
        <a:ln w="63500">
          <a:solidFill>
            <a:srgbClr val="58992C"/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211666</xdr:colOff>
      <xdr:row>13</xdr:row>
      <xdr:rowOff>188148</xdr:rowOff>
    </xdr:from>
    <xdr:to>
      <xdr:col>9</xdr:col>
      <xdr:colOff>576202</xdr:colOff>
      <xdr:row>13</xdr:row>
      <xdr:rowOff>188148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847E94B8-C3AA-944C-BAF3-23C552379B69}"/>
            </a:ext>
          </a:extLst>
        </xdr:cNvPr>
        <xdr:cNvCxnSpPr/>
      </xdr:nvCxnSpPr>
      <xdr:spPr>
        <a:xfrm>
          <a:off x="9031110" y="2704629"/>
          <a:ext cx="364536" cy="0"/>
        </a:xfrm>
        <a:prstGeom prst="straightConnector1">
          <a:avLst/>
        </a:prstGeom>
        <a:ln w="25400">
          <a:solidFill>
            <a:srgbClr val="58992C"/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199436</xdr:colOff>
      <xdr:row>11</xdr:row>
      <xdr:rowOff>93603</xdr:rowOff>
    </xdr:from>
    <xdr:to>
      <xdr:col>9</xdr:col>
      <xdr:colOff>563972</xdr:colOff>
      <xdr:row>11</xdr:row>
      <xdr:rowOff>93603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16D24E04-281B-BD4C-BA4A-9291C0B756F7}"/>
            </a:ext>
          </a:extLst>
        </xdr:cNvPr>
        <xdr:cNvCxnSpPr/>
      </xdr:nvCxnSpPr>
      <xdr:spPr>
        <a:xfrm>
          <a:off x="9018880" y="2257307"/>
          <a:ext cx="364536" cy="0"/>
        </a:xfrm>
        <a:prstGeom prst="straightConnector1">
          <a:avLst/>
        </a:prstGeom>
        <a:ln w="25400">
          <a:solidFill>
            <a:srgbClr val="FFA93A"/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198966</xdr:colOff>
      <xdr:row>9</xdr:row>
      <xdr:rowOff>81374</xdr:rowOff>
    </xdr:from>
    <xdr:to>
      <xdr:col>9</xdr:col>
      <xdr:colOff>563502</xdr:colOff>
      <xdr:row>9</xdr:row>
      <xdr:rowOff>81374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319C2EAC-4AA4-7740-B2CA-AFE57CD05B3F}"/>
            </a:ext>
          </a:extLst>
        </xdr:cNvPr>
        <xdr:cNvCxnSpPr/>
      </xdr:nvCxnSpPr>
      <xdr:spPr>
        <a:xfrm>
          <a:off x="9018410" y="1892300"/>
          <a:ext cx="364536" cy="0"/>
        </a:xfrm>
        <a:prstGeom prst="straightConnector1">
          <a:avLst/>
        </a:prstGeom>
        <a:ln w="25400">
          <a:solidFill>
            <a:srgbClr val="CC241A"/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219793</xdr:colOff>
      <xdr:row>6</xdr:row>
      <xdr:rowOff>94502</xdr:rowOff>
    </xdr:from>
    <xdr:to>
      <xdr:col>8</xdr:col>
      <xdr:colOff>1164166</xdr:colOff>
      <xdr:row>8</xdr:row>
      <xdr:rowOff>94074</xdr:rowOff>
    </xdr:to>
    <xdr:cxnSp macro="">
      <xdr:nvCxnSpPr>
        <xdr:cNvPr id="16" name="Gewinkelte Verbindung 15">
          <a:extLst>
            <a:ext uri="{FF2B5EF4-FFF2-40B4-BE49-F238E27FC236}">
              <a16:creationId xmlns:a16="http://schemas.microsoft.com/office/drawing/2014/main" id="{ED8C1073-084B-8A4A-B324-78988D9441CE}"/>
            </a:ext>
          </a:extLst>
        </xdr:cNvPr>
        <xdr:cNvCxnSpPr/>
      </xdr:nvCxnSpPr>
      <xdr:spPr>
        <a:xfrm>
          <a:off x="6299330" y="1376261"/>
          <a:ext cx="1332429" cy="352350"/>
        </a:xfrm>
        <a:prstGeom prst="bentConnector3">
          <a:avLst>
            <a:gd name="adj1" fmla="val 100305"/>
          </a:avLst>
        </a:prstGeom>
        <a:ln w="63500">
          <a:solidFill>
            <a:srgbClr val="58992C"/>
          </a:solidFill>
          <a:tailEnd type="triangle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45</xdr:row>
      <xdr:rowOff>0</xdr:rowOff>
    </xdr:from>
    <xdr:to>
      <xdr:col>7</xdr:col>
      <xdr:colOff>60325</xdr:colOff>
      <xdr:row>51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34F9E5D-8C41-4337-85EE-C5690FEB5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661400"/>
          <a:ext cx="5305425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30713-451E-E640-859A-A701D9A737EB}">
  <dimension ref="A1:IV40"/>
  <sheetViews>
    <sheetView showGridLines="0" topLeftCell="B1" zoomScale="90" zoomScaleNormal="90" workbookViewId="0">
      <selection activeCell="L35" sqref="L35"/>
    </sheetView>
  </sheetViews>
  <sheetFormatPr baseColWidth="10" defaultColWidth="10.85546875" defaultRowHeight="15.6" customHeight="1" x14ac:dyDescent="0.2"/>
  <cols>
    <col min="1" max="1" width="1.28515625" style="236" customWidth="1"/>
    <col min="2" max="2" width="6.7109375" style="236" customWidth="1"/>
    <col min="3" max="3" width="26.42578125" style="236" customWidth="1"/>
    <col min="4" max="4" width="12.7109375" style="236" customWidth="1"/>
    <col min="5" max="5" width="2.7109375" style="236" customWidth="1"/>
    <col min="6" max="6" width="26.42578125" style="236" customWidth="1"/>
    <col min="7" max="7" width="14.42578125" style="236" customWidth="1"/>
    <col min="8" max="8" width="2.7109375" style="236" customWidth="1"/>
    <col min="9" max="9" width="26.42578125" style="236" customWidth="1"/>
    <col min="10" max="10" width="12.7109375" style="236" customWidth="1"/>
    <col min="11" max="11" width="2.7109375" style="236" customWidth="1"/>
    <col min="12" max="12" width="26.42578125" style="236" customWidth="1"/>
    <col min="13" max="13" width="12.7109375" style="236" customWidth="1"/>
    <col min="14" max="14" width="6.85546875" style="236" customWidth="1"/>
    <col min="15" max="256" width="10.85546875" style="236" customWidth="1"/>
    <col min="257" max="16384" width="10.85546875" style="237"/>
  </cols>
  <sheetData>
    <row r="1" spans="1:20" ht="8.1" customHeight="1" x14ac:dyDescent="0.2"/>
    <row r="2" spans="1:20" ht="21.6" customHeight="1" x14ac:dyDescent="0.3">
      <c r="A2" s="331"/>
      <c r="B2" s="330"/>
      <c r="C2" s="3" t="s">
        <v>0</v>
      </c>
      <c r="D2" s="4"/>
      <c r="E2" s="5"/>
      <c r="F2" s="4"/>
      <c r="G2" s="5"/>
      <c r="H2" s="4"/>
      <c r="I2" s="4"/>
      <c r="J2" s="4"/>
      <c r="K2" s="4"/>
      <c r="L2" s="4"/>
      <c r="M2" s="6"/>
      <c r="N2" s="7"/>
      <c r="O2" s="8" t="s">
        <v>1</v>
      </c>
      <c r="P2" s="9"/>
      <c r="Q2" s="9"/>
      <c r="R2" s="10"/>
      <c r="T2" s="437"/>
    </row>
    <row r="3" spans="1:20" ht="9.9499999999999993" customHeight="1" x14ac:dyDescent="0.2">
      <c r="A3" s="331"/>
      <c r="B3" s="332"/>
      <c r="C3" s="11"/>
      <c r="D3" s="11"/>
      <c r="E3" s="12"/>
      <c r="F3" s="13"/>
      <c r="G3" s="13"/>
      <c r="H3" s="12"/>
      <c r="I3" s="13"/>
      <c r="J3" s="13"/>
      <c r="K3" s="12"/>
      <c r="L3" s="13"/>
      <c r="M3" s="13"/>
      <c r="N3" s="14"/>
      <c r="O3" s="15"/>
      <c r="P3" s="16"/>
      <c r="Q3" s="16"/>
      <c r="R3" s="17"/>
    </row>
    <row r="4" spans="1:20" ht="35.1" customHeight="1" x14ac:dyDescent="0.2">
      <c r="A4" s="331"/>
      <c r="B4" s="333"/>
      <c r="C4" s="18" t="s">
        <v>2</v>
      </c>
      <c r="D4" s="19"/>
      <c r="E4" s="20"/>
      <c r="F4" s="21" t="s">
        <v>3</v>
      </c>
      <c r="G4" s="19"/>
      <c r="H4" s="20"/>
      <c r="I4" s="21" t="s">
        <v>4</v>
      </c>
      <c r="J4" s="19"/>
      <c r="K4" s="22"/>
      <c r="L4" s="21" t="s">
        <v>5</v>
      </c>
      <c r="M4" s="19"/>
      <c r="N4" s="23"/>
      <c r="O4" s="24"/>
      <c r="P4" s="25"/>
      <c r="Q4" s="25"/>
      <c r="R4" s="26"/>
    </row>
    <row r="5" spans="1:20" ht="19.5" customHeight="1" x14ac:dyDescent="0.2">
      <c r="A5" s="331"/>
      <c r="B5" s="333"/>
      <c r="C5" s="27" t="s">
        <v>6</v>
      </c>
      <c r="D5" s="28">
        <v>0</v>
      </c>
      <c r="E5" s="29"/>
      <c r="F5" s="30" t="s">
        <v>7</v>
      </c>
      <c r="G5" s="31">
        <f>D23/3</f>
        <v>0</v>
      </c>
      <c r="H5" s="32"/>
      <c r="I5" s="33" t="s">
        <v>8</v>
      </c>
      <c r="J5" s="34">
        <f>D23/3</f>
        <v>0</v>
      </c>
      <c r="K5" s="35"/>
      <c r="L5" s="30" t="s">
        <v>9</v>
      </c>
      <c r="M5" s="31">
        <f>D23/3</f>
        <v>0</v>
      </c>
      <c r="N5" s="36"/>
      <c r="O5" s="24"/>
      <c r="P5" s="25"/>
      <c r="Q5" s="25"/>
      <c r="R5" s="26"/>
    </row>
    <row r="6" spans="1:20" ht="19.5" customHeight="1" x14ac:dyDescent="0.2">
      <c r="A6" s="331"/>
      <c r="B6" s="333"/>
      <c r="C6" s="37" t="s">
        <v>10</v>
      </c>
      <c r="D6" s="38">
        <v>0</v>
      </c>
      <c r="E6" s="29"/>
      <c r="F6" s="39" t="s">
        <v>11</v>
      </c>
      <c r="G6" s="40">
        <v>0</v>
      </c>
      <c r="H6" s="41"/>
      <c r="I6" s="42" t="s">
        <v>12</v>
      </c>
      <c r="J6" s="43">
        <v>0</v>
      </c>
      <c r="K6" s="44"/>
      <c r="L6" s="45" t="s">
        <v>13</v>
      </c>
      <c r="M6" s="46">
        <f>M7</f>
        <v>0</v>
      </c>
      <c r="N6" s="36"/>
      <c r="O6" s="476" t="s">
        <v>206</v>
      </c>
      <c r="P6" s="25"/>
      <c r="Q6" s="25"/>
      <c r="R6" s="26"/>
    </row>
    <row r="7" spans="1:20" ht="19.5" customHeight="1" x14ac:dyDescent="0.2">
      <c r="A7" s="331"/>
      <c r="B7" s="333"/>
      <c r="C7" s="37" t="s">
        <v>14</v>
      </c>
      <c r="D7" s="38">
        <v>0</v>
      </c>
      <c r="E7" s="29"/>
      <c r="F7" s="47" t="s">
        <v>15</v>
      </c>
      <c r="G7" s="48">
        <v>0</v>
      </c>
      <c r="H7" s="32"/>
      <c r="I7" s="49" t="s">
        <v>16</v>
      </c>
      <c r="J7" s="50">
        <v>0</v>
      </c>
      <c r="K7" s="51"/>
      <c r="L7" s="42" t="s">
        <v>17</v>
      </c>
      <c r="M7" s="52">
        <v>0</v>
      </c>
      <c r="N7" s="472"/>
      <c r="O7" s="473"/>
      <c r="P7" s="25" t="s">
        <v>204</v>
      </c>
      <c r="Q7" s="25"/>
      <c r="R7" s="26"/>
    </row>
    <row r="8" spans="1:20" ht="19.5" customHeight="1" x14ac:dyDescent="0.2">
      <c r="A8" s="331"/>
      <c r="B8" s="333"/>
      <c r="C8" s="37" t="s">
        <v>18</v>
      </c>
      <c r="D8" s="38">
        <v>0</v>
      </c>
      <c r="E8" s="29"/>
      <c r="F8" s="47" t="s">
        <v>87</v>
      </c>
      <c r="G8" s="48">
        <v>0</v>
      </c>
      <c r="H8" s="32"/>
      <c r="I8" s="47" t="s">
        <v>19</v>
      </c>
      <c r="J8" s="48">
        <v>0</v>
      </c>
      <c r="K8" s="35"/>
      <c r="L8" s="53" t="s">
        <v>20</v>
      </c>
      <c r="M8" s="54">
        <f>SUM(M9:M12)</f>
        <v>0</v>
      </c>
      <c r="N8" s="474"/>
      <c r="O8" s="475"/>
      <c r="P8" s="25" t="s">
        <v>205</v>
      </c>
      <c r="Q8" s="25"/>
      <c r="R8" s="26"/>
    </row>
    <row r="9" spans="1:20" ht="19.5" customHeight="1" x14ac:dyDescent="0.2">
      <c r="A9" s="331"/>
      <c r="B9" s="333"/>
      <c r="C9" s="37" t="s">
        <v>21</v>
      </c>
      <c r="D9" s="38">
        <v>0</v>
      </c>
      <c r="E9" s="29"/>
      <c r="F9" s="47" t="s">
        <v>22</v>
      </c>
      <c r="G9" s="48">
        <v>0</v>
      </c>
      <c r="H9" s="32"/>
      <c r="I9" s="47" t="s">
        <v>23</v>
      </c>
      <c r="J9" s="48">
        <v>0</v>
      </c>
      <c r="K9" s="51"/>
      <c r="L9" s="55" t="str">
        <f>'Vertragsübersicht aktuell'!B42</f>
        <v>Investment / Depot</v>
      </c>
      <c r="M9" s="56">
        <f>'Vertragsübersicht aktuell'!G42/12</f>
        <v>0</v>
      </c>
      <c r="N9" s="23"/>
      <c r="O9" s="24"/>
      <c r="P9" s="25"/>
      <c r="Q9" s="25"/>
      <c r="R9" s="26"/>
    </row>
    <row r="10" spans="1:20" ht="19.5" customHeight="1" x14ac:dyDescent="0.2">
      <c r="A10" s="331"/>
      <c r="B10" s="333"/>
      <c r="C10" s="57" t="s">
        <v>24</v>
      </c>
      <c r="D10" s="58">
        <v>0</v>
      </c>
      <c r="E10" s="29"/>
      <c r="F10" s="47" t="s">
        <v>25</v>
      </c>
      <c r="G10" s="48">
        <v>0</v>
      </c>
      <c r="H10" s="32"/>
      <c r="I10" s="47" t="s">
        <v>26</v>
      </c>
      <c r="J10" s="48">
        <v>0</v>
      </c>
      <c r="K10" s="51"/>
      <c r="L10" s="59" t="str">
        <f>'Vertragsübersicht aktuell'!B43</f>
        <v>Bausparvertrag / Airbag</v>
      </c>
      <c r="M10" s="60">
        <f>'Vertragsübersicht aktuell'!G43/12</f>
        <v>0</v>
      </c>
      <c r="N10" s="23"/>
      <c r="O10" s="24"/>
      <c r="P10" s="25"/>
      <c r="Q10" s="25"/>
      <c r="R10" s="26"/>
    </row>
    <row r="11" spans="1:20" ht="19.5" customHeight="1" x14ac:dyDescent="0.2">
      <c r="A11" s="331"/>
      <c r="B11" s="334"/>
      <c r="C11" s="61" t="s">
        <v>27</v>
      </c>
      <c r="D11" s="62">
        <f>SUM(D5:D10)</f>
        <v>0</v>
      </c>
      <c r="E11" s="32"/>
      <c r="F11" s="63" t="s">
        <v>28</v>
      </c>
      <c r="G11" s="48">
        <v>0</v>
      </c>
      <c r="H11" s="32"/>
      <c r="I11" s="47" t="s">
        <v>29</v>
      </c>
      <c r="J11" s="48">
        <v>0</v>
      </c>
      <c r="K11" s="51"/>
      <c r="L11" s="64" t="str">
        <f>'Vertragsübersicht aktuell'!B44</f>
        <v>Immobilie monatl. Zuzahlung</v>
      </c>
      <c r="M11" s="65">
        <f>'Vertragsübersicht aktuell'!G44/12</f>
        <v>0</v>
      </c>
      <c r="N11" s="23"/>
      <c r="O11" s="24"/>
      <c r="P11" s="25"/>
      <c r="Q11" s="25"/>
      <c r="R11" s="26"/>
    </row>
    <row r="12" spans="1:20" ht="19.5" customHeight="1" x14ac:dyDescent="0.2">
      <c r="A12" s="331"/>
      <c r="B12" s="334"/>
      <c r="C12" s="66"/>
      <c r="D12" s="67"/>
      <c r="E12" s="32"/>
      <c r="F12" s="47" t="s">
        <v>30</v>
      </c>
      <c r="G12" s="48">
        <v>0</v>
      </c>
      <c r="H12" s="32"/>
      <c r="I12" s="47" t="s">
        <v>31</v>
      </c>
      <c r="J12" s="48">
        <v>0</v>
      </c>
      <c r="K12" s="51"/>
      <c r="L12" s="468" t="str">
        <f>'Vertragsübersicht aktuell'!B45</f>
        <v>+ Umschichtung Tonne ins Depot</v>
      </c>
      <c r="M12" s="68">
        <f>'Vertragsübersicht aktuell'!G45/12</f>
        <v>0</v>
      </c>
      <c r="N12" s="23"/>
      <c r="O12" s="24"/>
      <c r="P12" s="25"/>
      <c r="Q12" s="25"/>
      <c r="R12" s="26"/>
    </row>
    <row r="13" spans="1:20" ht="19.5" customHeight="1" x14ac:dyDescent="0.2">
      <c r="A13" s="331"/>
      <c r="B13" s="334"/>
      <c r="C13" s="69" t="s">
        <v>32</v>
      </c>
      <c r="D13" s="70">
        <v>0</v>
      </c>
      <c r="E13" s="32"/>
      <c r="F13" s="47" t="s">
        <v>33</v>
      </c>
      <c r="G13" s="48">
        <v>0</v>
      </c>
      <c r="H13" s="32"/>
      <c r="I13" s="47" t="s">
        <v>34</v>
      </c>
      <c r="J13" s="48">
        <v>0</v>
      </c>
      <c r="K13" s="35"/>
      <c r="L13" s="53" t="s">
        <v>35</v>
      </c>
      <c r="M13" s="54">
        <f>SUM(M14:M17)</f>
        <v>0</v>
      </c>
      <c r="N13" s="36"/>
      <c r="O13" s="24"/>
      <c r="P13" s="25"/>
      <c r="Q13" s="25"/>
      <c r="R13" s="26"/>
    </row>
    <row r="14" spans="1:20" ht="19.5" customHeight="1" x14ac:dyDescent="0.2">
      <c r="A14" s="331"/>
      <c r="B14" s="334"/>
      <c r="C14" s="66"/>
      <c r="D14" s="67"/>
      <c r="E14" s="32"/>
      <c r="F14" s="47" t="s">
        <v>36</v>
      </c>
      <c r="G14" s="48">
        <v>0</v>
      </c>
      <c r="H14" s="32"/>
      <c r="I14" s="47" t="s">
        <v>37</v>
      </c>
      <c r="J14" s="48">
        <v>0</v>
      </c>
      <c r="K14" s="41"/>
      <c r="L14" s="55" t="str">
        <f>'Vertragsübersicht aktuell'!B47</f>
        <v>Riester</v>
      </c>
      <c r="M14" s="71">
        <f>'Vertragsübersicht aktuell'!G47/12</f>
        <v>0</v>
      </c>
      <c r="N14" s="23"/>
      <c r="O14" s="24"/>
      <c r="P14" s="25"/>
      <c r="Q14" s="25"/>
      <c r="R14" s="26"/>
    </row>
    <row r="15" spans="1:20" ht="19.5" customHeight="1" x14ac:dyDescent="0.2">
      <c r="A15" s="331"/>
      <c r="B15" s="334"/>
      <c r="C15" s="69" t="s">
        <v>38</v>
      </c>
      <c r="D15" s="72">
        <f>D11*0.1</f>
        <v>0</v>
      </c>
      <c r="E15" s="32"/>
      <c r="F15" s="47" t="s">
        <v>39</v>
      </c>
      <c r="G15" s="48">
        <v>0</v>
      </c>
      <c r="H15" s="32"/>
      <c r="I15" s="47" t="s">
        <v>40</v>
      </c>
      <c r="J15" s="48">
        <v>0</v>
      </c>
      <c r="K15" s="41"/>
      <c r="L15" s="73" t="str">
        <f>'Vertragsübersicht aktuell'!B48</f>
        <v>Flexibles Sparen</v>
      </c>
      <c r="M15" s="74">
        <f>'Vertragsübersicht aktuell'!G48/12</f>
        <v>0</v>
      </c>
      <c r="N15" s="23"/>
      <c r="O15" s="24"/>
      <c r="P15" s="25"/>
      <c r="Q15" s="25"/>
      <c r="R15" s="26"/>
    </row>
    <row r="16" spans="1:20" ht="19.5" customHeight="1" x14ac:dyDescent="0.2">
      <c r="A16" s="331"/>
      <c r="B16" s="334"/>
      <c r="C16" s="75" t="s">
        <v>41</v>
      </c>
      <c r="D16" s="76"/>
      <c r="E16" s="32"/>
      <c r="F16" s="47" t="s">
        <v>42</v>
      </c>
      <c r="G16" s="48">
        <v>0</v>
      </c>
      <c r="H16" s="32"/>
      <c r="I16" s="47" t="s">
        <v>43</v>
      </c>
      <c r="J16" s="48">
        <v>0</v>
      </c>
      <c r="K16" s="41"/>
      <c r="L16" s="73" t="str">
        <f>'Vertragsübersicht aktuell'!B49</f>
        <v>Basis</v>
      </c>
      <c r="M16" s="74">
        <f>'Vertragsübersicht aktuell'!G49/12</f>
        <v>0</v>
      </c>
      <c r="N16" s="23"/>
      <c r="O16" s="24"/>
      <c r="P16" s="25"/>
      <c r="Q16" s="25"/>
      <c r="R16" s="26"/>
    </row>
    <row r="17" spans="1:18" ht="19.5" customHeight="1" x14ac:dyDescent="0.2">
      <c r="A17" s="331"/>
      <c r="B17" s="333"/>
      <c r="C17" s="77" t="str">
        <f>'Vertragsübersicht aktuell'!B58</f>
        <v>xyz</v>
      </c>
      <c r="D17" s="78">
        <f>'Vertragsübersicht aktuell'!G58/12</f>
        <v>0</v>
      </c>
      <c r="E17" s="29"/>
      <c r="F17" s="47" t="s">
        <v>44</v>
      </c>
      <c r="G17" s="48">
        <v>0</v>
      </c>
      <c r="H17" s="32"/>
      <c r="I17" s="63" t="s">
        <v>45</v>
      </c>
      <c r="J17" s="48">
        <v>0</v>
      </c>
      <c r="K17" s="41"/>
      <c r="L17" s="79" t="str">
        <f>'Vertragsübersicht aktuell'!B50</f>
        <v>[…]</v>
      </c>
      <c r="M17" s="80">
        <f>'Vertragsübersicht aktuell'!G50/12</f>
        <v>0</v>
      </c>
      <c r="N17" s="23"/>
      <c r="O17" s="24"/>
      <c r="P17" s="25"/>
      <c r="Q17" s="25"/>
      <c r="R17" s="26"/>
    </row>
    <row r="18" spans="1:18" ht="19.5" customHeight="1" x14ac:dyDescent="0.2">
      <c r="A18" s="331"/>
      <c r="B18" s="333"/>
      <c r="C18" s="77" t="str">
        <f>'Vertragsübersicht aktuell'!B59</f>
        <v>[…]</v>
      </c>
      <c r="D18" s="78">
        <f>'Vertragsübersicht aktuell'!G59/12</f>
        <v>0</v>
      </c>
      <c r="E18" s="29"/>
      <c r="F18" s="47" t="s">
        <v>46</v>
      </c>
      <c r="G18" s="48">
        <v>0</v>
      </c>
      <c r="H18" s="32"/>
      <c r="I18" s="81" t="s">
        <v>47</v>
      </c>
      <c r="J18" s="48">
        <v>0</v>
      </c>
      <c r="K18" s="32"/>
      <c r="L18" s="82" t="s">
        <v>48</v>
      </c>
      <c r="M18" s="83">
        <f>SUM(M19:M21)</f>
        <v>0</v>
      </c>
      <c r="N18" s="36"/>
      <c r="O18" s="24"/>
      <c r="P18" s="25"/>
      <c r="Q18" s="25"/>
      <c r="R18" s="26"/>
    </row>
    <row r="19" spans="1:18" ht="19.5" customHeight="1" x14ac:dyDescent="0.2">
      <c r="A19" s="331"/>
      <c r="B19" s="333"/>
      <c r="C19" s="77" t="str">
        <f>'Vertragsübersicht aktuell'!B60</f>
        <v>[…]</v>
      </c>
      <c r="D19" s="78">
        <f>'Vertragsübersicht aktuell'!G60/12</f>
        <v>0</v>
      </c>
      <c r="E19" s="29"/>
      <c r="F19" s="47" t="s">
        <v>49</v>
      </c>
      <c r="G19" s="48">
        <v>0</v>
      </c>
      <c r="H19" s="32"/>
      <c r="I19" s="81" t="s">
        <v>47</v>
      </c>
      <c r="J19" s="48">
        <v>0</v>
      </c>
      <c r="K19" s="41"/>
      <c r="L19" s="84" t="str">
        <f>'Vertragsübersicht aktuell'!B62</f>
        <v>Kinderkonto</v>
      </c>
      <c r="M19" s="85">
        <f>'Vertragsübersicht aktuell'!G62/12</f>
        <v>0</v>
      </c>
      <c r="N19" s="36"/>
      <c r="O19" s="24"/>
      <c r="P19" s="25"/>
      <c r="Q19" s="25"/>
      <c r="R19" s="26"/>
    </row>
    <row r="20" spans="1:18" ht="19.5" customHeight="1" x14ac:dyDescent="0.2">
      <c r="A20" s="331"/>
      <c r="B20" s="333"/>
      <c r="C20" s="77" t="s">
        <v>50</v>
      </c>
      <c r="D20" s="78">
        <f>('Vertragsübersicht aktuell'!G20+'Vertragsübersicht aktuell'!G22)/12</f>
        <v>0</v>
      </c>
      <c r="E20" s="29"/>
      <c r="F20" s="47" t="s">
        <v>45</v>
      </c>
      <c r="G20" s="48">
        <v>0</v>
      </c>
      <c r="H20" s="32"/>
      <c r="I20" s="81" t="s">
        <v>47</v>
      </c>
      <c r="J20" s="48">
        <v>0</v>
      </c>
      <c r="K20" s="32"/>
      <c r="L20" s="86" t="str">
        <f>'Vertragsübersicht aktuell'!B63</f>
        <v>Kinderdepot</v>
      </c>
      <c r="M20" s="87">
        <v>0</v>
      </c>
      <c r="N20" s="36"/>
      <c r="O20" s="24"/>
      <c r="P20" s="25"/>
      <c r="Q20" s="25"/>
      <c r="R20" s="26"/>
    </row>
    <row r="21" spans="1:18" ht="19.5" customHeight="1" x14ac:dyDescent="0.2">
      <c r="A21" s="331"/>
      <c r="B21" s="333"/>
      <c r="C21" s="77" t="s">
        <v>51</v>
      </c>
      <c r="D21" s="78">
        <f>('Vertragsübersicht aktuell'!G21+'Vertragsübersicht aktuell'!G23)/12</f>
        <v>0</v>
      </c>
      <c r="E21" s="29"/>
      <c r="F21" s="88" t="s">
        <v>47</v>
      </c>
      <c r="G21" s="89">
        <v>0</v>
      </c>
      <c r="H21" s="32"/>
      <c r="I21" s="81" t="s">
        <v>47</v>
      </c>
      <c r="J21" s="48">
        <v>0</v>
      </c>
      <c r="K21" s="32"/>
      <c r="L21" s="90" t="str">
        <f>'Vertragsübersicht aktuell'!B64</f>
        <v>Kinder langfristig</v>
      </c>
      <c r="M21" s="91">
        <f>'Vertragsübersicht aktuell'!G64/12</f>
        <v>0</v>
      </c>
      <c r="N21" s="36"/>
      <c r="O21" s="24"/>
      <c r="P21" s="25"/>
      <c r="Q21" s="25"/>
      <c r="R21" s="26"/>
    </row>
    <row r="22" spans="1:18" ht="19.5" customHeight="1" x14ac:dyDescent="0.2">
      <c r="A22" s="331"/>
      <c r="B22" s="332"/>
      <c r="C22" s="92" t="s">
        <v>52</v>
      </c>
      <c r="D22" s="93">
        <f>SUM(D17:D21)</f>
        <v>0</v>
      </c>
      <c r="E22" s="94"/>
      <c r="F22" s="95" t="s">
        <v>53</v>
      </c>
      <c r="G22" s="70">
        <v>0</v>
      </c>
      <c r="H22" s="96"/>
      <c r="I22" s="81" t="s">
        <v>47</v>
      </c>
      <c r="J22" s="48">
        <v>0</v>
      </c>
      <c r="K22" s="12"/>
      <c r="L22" s="97"/>
      <c r="M22" s="98"/>
      <c r="N22" s="14"/>
      <c r="O22" s="24"/>
      <c r="P22" s="25"/>
      <c r="Q22" s="25"/>
      <c r="R22" s="26"/>
    </row>
    <row r="23" spans="1:18" ht="19.5" customHeight="1" x14ac:dyDescent="0.2">
      <c r="A23" s="331"/>
      <c r="B23" s="335"/>
      <c r="C23" s="99" t="s">
        <v>54</v>
      </c>
      <c r="D23" s="100">
        <f>D11-D15-D22</f>
        <v>0</v>
      </c>
      <c r="E23" s="32"/>
      <c r="F23" s="101" t="s">
        <v>55</v>
      </c>
      <c r="G23" s="102">
        <f>SUM(G6:G22)</f>
        <v>0</v>
      </c>
      <c r="H23" s="41"/>
      <c r="I23" s="103" t="s">
        <v>55</v>
      </c>
      <c r="J23" s="104">
        <f>SUM(J7:J22)</f>
        <v>0</v>
      </c>
      <c r="K23" s="20"/>
      <c r="L23" s="103" t="s">
        <v>55</v>
      </c>
      <c r="M23" s="471">
        <f>M6+M8+M13+M18-M12</f>
        <v>0</v>
      </c>
      <c r="N23" s="105"/>
      <c r="O23" s="24"/>
      <c r="P23" s="25"/>
      <c r="Q23" s="25"/>
      <c r="R23" s="26"/>
    </row>
    <row r="24" spans="1:18" ht="24" customHeight="1" x14ac:dyDescent="0.2">
      <c r="A24" s="331"/>
      <c r="B24" s="336"/>
      <c r="C24" s="106"/>
      <c r="D24" s="107"/>
      <c r="E24" s="32"/>
      <c r="F24" s="108" t="s">
        <v>56</v>
      </c>
      <c r="G24" s="109">
        <f>G5-G23</f>
        <v>0</v>
      </c>
      <c r="H24" s="32"/>
      <c r="I24" s="110" t="s">
        <v>56</v>
      </c>
      <c r="J24" s="111">
        <f>J5-J23</f>
        <v>0</v>
      </c>
      <c r="K24" s="32"/>
      <c r="L24" s="112" t="s">
        <v>56</v>
      </c>
      <c r="M24" s="111">
        <f>M5-M23</f>
        <v>0</v>
      </c>
      <c r="N24" s="113"/>
      <c r="O24" s="24"/>
      <c r="P24" s="25"/>
      <c r="Q24" s="25"/>
      <c r="R24" s="26"/>
    </row>
    <row r="25" spans="1:18" ht="19.5" customHeight="1" x14ac:dyDescent="0.2">
      <c r="A25" s="331"/>
      <c r="B25" s="337"/>
      <c r="C25" s="114" t="s">
        <v>57</v>
      </c>
      <c r="D25" s="470" t="str">
        <f>IF(D22=0,"1",IF(D22&lt;=50%*M23,"2",IF(D22&lt;=100%*M23,"3",IF(D22&lt;=150%*M23,"4",IF(D22&lt;=200%*M23,"5",IF(D22&gt;200%*M23,"6"))))))</f>
        <v>1</v>
      </c>
      <c r="E25" s="32"/>
      <c r="F25" s="114" t="s">
        <v>57</v>
      </c>
      <c r="G25" s="115" t="str">
        <f>IF(G23&lt;=75%*G5,"1",IF(G23&lt;=100%*G5,"2",IF(G23&lt;=125%*G5,"3",IF(G23&lt;=150%*G5,"4",IF(G23&lt;=175%*G5,"5",IF(G23&gt;175%*G5,"6"))))))</f>
        <v>1</v>
      </c>
      <c r="H25" s="41"/>
      <c r="I25" s="116" t="s">
        <v>57</v>
      </c>
      <c r="J25" s="117" t="str">
        <f>IF(J23&lt;=75%*J5,"1",IF(J23&lt;=100%*J5,"2",IF(J23&lt;=125%*J5,"3",IF(J23&lt;=150%*J5,"4",IF(J23&lt;=175%*J5,"5",IF(J23&gt;175%*J5,"6"))))))</f>
        <v>1</v>
      </c>
      <c r="K25" s="20"/>
      <c r="L25" s="116" t="s">
        <v>57</v>
      </c>
      <c r="M25" s="118" t="str">
        <f>IF(M23&gt;=125%*(M5),"1",IF(M23&gt;=100%*(M5),"2",IF(M23&gt;=75%*(M5),"3",IF(M23&gt;=50%*(M5),"4",IF(M23&gt;=25%*(M5),"5",IF(M23&lt;25%*(M5),"6"))))))</f>
        <v>1</v>
      </c>
      <c r="N25" s="119"/>
      <c r="O25" s="24"/>
      <c r="P25" s="25"/>
      <c r="Q25" s="25"/>
      <c r="R25" s="26"/>
    </row>
    <row r="26" spans="1:18" ht="19.5" customHeight="1" x14ac:dyDescent="0.2">
      <c r="A26" s="331"/>
      <c r="B26" s="438"/>
      <c r="C26" s="120"/>
      <c r="D26" s="120"/>
      <c r="E26" s="12"/>
      <c r="F26" s="120"/>
      <c r="G26" s="120"/>
      <c r="H26" s="12"/>
      <c r="I26" s="121"/>
      <c r="J26" s="121"/>
      <c r="K26" s="12"/>
      <c r="L26" s="122"/>
      <c r="M26" s="121"/>
      <c r="N26" s="123"/>
      <c r="O26" s="24"/>
      <c r="P26" s="25"/>
      <c r="Q26" s="25"/>
      <c r="R26" s="26"/>
    </row>
    <row r="27" spans="1:18" ht="19.5" customHeight="1" x14ac:dyDescent="0.2">
      <c r="A27" s="331"/>
      <c r="B27" s="333"/>
      <c r="C27" s="478" t="s">
        <v>58</v>
      </c>
      <c r="D27" s="124"/>
      <c r="E27" s="41"/>
      <c r="F27" s="478" t="s">
        <v>59</v>
      </c>
      <c r="G27" s="125"/>
      <c r="H27" s="20"/>
      <c r="I27" s="126"/>
      <c r="J27" s="127"/>
      <c r="K27" s="20"/>
      <c r="L27" s="128" t="s">
        <v>60</v>
      </c>
      <c r="M27" s="129">
        <v>43831</v>
      </c>
      <c r="N27" s="23"/>
      <c r="O27" s="24"/>
      <c r="P27" s="25"/>
      <c r="Q27" s="25"/>
      <c r="R27" s="26"/>
    </row>
    <row r="28" spans="1:18" ht="19.5" customHeight="1" x14ac:dyDescent="0.2">
      <c r="A28" s="331"/>
      <c r="B28" s="333"/>
      <c r="C28" s="479"/>
      <c r="D28" s="130"/>
      <c r="E28" s="41"/>
      <c r="F28" s="479"/>
      <c r="G28" s="131"/>
      <c r="H28" s="20"/>
      <c r="I28" s="132"/>
      <c r="J28" s="133"/>
      <c r="K28" s="132"/>
      <c r="L28" s="134"/>
      <c r="M28" s="134"/>
      <c r="N28" s="14"/>
      <c r="O28" s="24"/>
      <c r="P28" s="25"/>
      <c r="Q28" s="25"/>
      <c r="R28" s="26"/>
    </row>
    <row r="29" spans="1:18" ht="19.5" customHeight="1" x14ac:dyDescent="0.2">
      <c r="A29" s="331"/>
      <c r="B29" s="338"/>
      <c r="C29" s="135" t="s">
        <v>61</v>
      </c>
      <c r="D29" s="104">
        <f>D15</f>
        <v>0</v>
      </c>
      <c r="E29" s="20"/>
      <c r="F29" s="136" t="s">
        <v>62</v>
      </c>
      <c r="G29" s="28">
        <v>0</v>
      </c>
      <c r="H29" s="20"/>
      <c r="I29" s="132"/>
      <c r="J29" s="133"/>
      <c r="K29" s="20"/>
      <c r="L29" s="21" t="s">
        <v>63</v>
      </c>
      <c r="M29" s="137">
        <f>D23/3</f>
        <v>0</v>
      </c>
      <c r="N29" s="138"/>
      <c r="O29" s="24"/>
      <c r="P29" s="25"/>
      <c r="Q29" s="25"/>
      <c r="R29" s="26"/>
    </row>
    <row r="30" spans="1:18" ht="19.5" customHeight="1" x14ac:dyDescent="0.2">
      <c r="A30" s="331"/>
      <c r="B30" s="338"/>
      <c r="C30" s="27" t="s">
        <v>88</v>
      </c>
      <c r="D30" s="139">
        <f>SUM('Vertragsübersicht aktuell'!G6:G11)/12</f>
        <v>0</v>
      </c>
      <c r="E30" s="20"/>
      <c r="F30" s="140" t="s">
        <v>64</v>
      </c>
      <c r="G30" s="38">
        <v>0</v>
      </c>
      <c r="H30" s="20"/>
      <c r="I30" s="132"/>
      <c r="J30" s="133"/>
      <c r="K30" s="132"/>
      <c r="L30" s="134"/>
      <c r="M30" s="134"/>
      <c r="N30" s="141"/>
      <c r="O30" s="24"/>
      <c r="P30" s="25"/>
      <c r="Q30" s="25"/>
      <c r="R30" s="142"/>
    </row>
    <row r="31" spans="1:18" ht="19.5" customHeight="1" x14ac:dyDescent="0.2">
      <c r="A31" s="331"/>
      <c r="B31" s="338"/>
      <c r="C31" s="37" t="s">
        <v>65</v>
      </c>
      <c r="D31" s="143">
        <f>'Vertragsübersicht aktuell'!G12/12</f>
        <v>0</v>
      </c>
      <c r="E31" s="20"/>
      <c r="F31" s="140" t="s">
        <v>66</v>
      </c>
      <c r="G31" s="38">
        <v>0</v>
      </c>
      <c r="H31" s="20"/>
      <c r="I31" s="132"/>
      <c r="J31" s="133"/>
      <c r="K31" s="20"/>
      <c r="L31" s="478" t="s">
        <v>67</v>
      </c>
      <c r="M31" s="144"/>
      <c r="N31" s="138"/>
      <c r="O31" s="24"/>
      <c r="P31" s="25"/>
      <c r="Q31" s="25"/>
      <c r="R31" s="145"/>
    </row>
    <row r="32" spans="1:18" ht="19.5" customHeight="1" x14ac:dyDescent="0.2">
      <c r="A32" s="331"/>
      <c r="B32" s="339"/>
      <c r="C32" s="37" t="s">
        <v>68</v>
      </c>
      <c r="D32" s="143">
        <f>'Vertragsübersicht aktuell'!G13/12</f>
        <v>0</v>
      </c>
      <c r="E32" s="20"/>
      <c r="F32" s="140" t="s">
        <v>69</v>
      </c>
      <c r="G32" s="143">
        <f>SUM('Vertragsübersicht aktuell'!J47:J50)</f>
        <v>0</v>
      </c>
      <c r="H32" s="20"/>
      <c r="I32" s="132"/>
      <c r="J32" s="133"/>
      <c r="K32" s="20"/>
      <c r="L32" s="479"/>
      <c r="M32" s="146"/>
      <c r="N32" s="105"/>
      <c r="O32" s="24"/>
      <c r="P32" s="25"/>
      <c r="Q32" s="25"/>
      <c r="R32" s="145"/>
    </row>
    <row r="33" spans="1:18" ht="19.5" customHeight="1" x14ac:dyDescent="0.2">
      <c r="A33" s="331"/>
      <c r="B33" s="338"/>
      <c r="C33" s="37" t="s">
        <v>70</v>
      </c>
      <c r="D33" s="143">
        <f>'Vertragsübersicht aktuell'!G14/12</f>
        <v>0</v>
      </c>
      <c r="E33" s="20"/>
      <c r="F33" s="147" t="s">
        <v>71</v>
      </c>
      <c r="G33" s="148">
        <f>'Vertragsübersicht aktuell'!J52+'Vertragsübersicht aktuell'!J56</f>
        <v>0</v>
      </c>
      <c r="H33" s="20"/>
      <c r="I33" s="132"/>
      <c r="J33" s="133"/>
      <c r="K33" s="20"/>
      <c r="L33" s="149" t="s">
        <v>72</v>
      </c>
      <c r="M33" s="150">
        <f>D23</f>
        <v>0</v>
      </c>
      <c r="N33" s="138"/>
      <c r="O33" s="24"/>
      <c r="P33" s="25"/>
      <c r="Q33" s="25"/>
      <c r="R33" s="26"/>
    </row>
    <row r="34" spans="1:18" ht="19.5" customHeight="1" x14ac:dyDescent="0.2">
      <c r="A34" s="331"/>
      <c r="B34" s="338"/>
      <c r="C34" s="37" t="s">
        <v>73</v>
      </c>
      <c r="D34" s="143">
        <f>'Vertragsübersicht aktuell'!G17/12</f>
        <v>0</v>
      </c>
      <c r="E34" s="20"/>
      <c r="F34" s="151" t="s">
        <v>74</v>
      </c>
      <c r="G34" s="152">
        <f>'Vertragsübersicht aktuell'!J55</f>
        <v>0</v>
      </c>
      <c r="H34" s="20"/>
      <c r="I34" s="153"/>
      <c r="J34" s="154"/>
      <c r="K34" s="20"/>
      <c r="L34" s="155"/>
      <c r="M34" s="156"/>
      <c r="N34" s="138"/>
      <c r="O34" s="24"/>
      <c r="P34" s="25"/>
      <c r="Q34" s="25"/>
      <c r="R34" s="26"/>
    </row>
    <row r="35" spans="1:18" ht="19.5" customHeight="1" x14ac:dyDescent="0.25">
      <c r="A35" s="331"/>
      <c r="B35" s="338"/>
      <c r="C35" s="37" t="s">
        <v>75</v>
      </c>
      <c r="D35" s="143">
        <f>SUM('Vertragsübersicht aktuell'!G24:G25)/12</f>
        <v>0</v>
      </c>
      <c r="E35" s="20"/>
      <c r="F35" s="103" t="s">
        <v>55</v>
      </c>
      <c r="G35" s="104">
        <f>SUM(G29:G33)-G34</f>
        <v>0</v>
      </c>
      <c r="H35" s="20"/>
      <c r="I35" s="157" t="s">
        <v>76</v>
      </c>
      <c r="J35" s="158" t="e">
        <f>(G23/D11)</f>
        <v>#DIV/0!</v>
      </c>
      <c r="K35" s="20"/>
      <c r="L35" s="159" t="s">
        <v>77</v>
      </c>
      <c r="M35" s="160">
        <f>J23+G23+M23</f>
        <v>0</v>
      </c>
      <c r="N35" s="161"/>
      <c r="O35" s="24"/>
      <c r="P35" s="25"/>
      <c r="Q35" s="25"/>
      <c r="R35" s="26"/>
    </row>
    <row r="36" spans="1:18" ht="19.5" customHeight="1" x14ac:dyDescent="0.2">
      <c r="A36" s="331"/>
      <c r="B36" s="338"/>
      <c r="C36" s="37" t="s">
        <v>78</v>
      </c>
      <c r="D36" s="143">
        <f>'Vertragsübersicht aktuell'!G26/12</f>
        <v>0</v>
      </c>
      <c r="E36" s="29"/>
      <c r="F36" s="162" t="s">
        <v>79</v>
      </c>
      <c r="G36" s="38">
        <v>0</v>
      </c>
      <c r="H36" s="41"/>
      <c r="I36" s="157" t="s">
        <v>80</v>
      </c>
      <c r="J36" s="163" t="e">
        <f>(J23/D11)</f>
        <v>#DIV/0!</v>
      </c>
      <c r="K36" s="20"/>
      <c r="L36" s="164" t="str">
        <f>IF(M37&lt;=0,"Achtung: Ausgaben übersteigen Einnahmen!!!","")</f>
        <v>Achtung: Ausgaben übersteigen Einnahmen!!!</v>
      </c>
      <c r="M36" s="156"/>
      <c r="N36" s="138"/>
      <c r="O36" s="24"/>
      <c r="P36" s="25"/>
      <c r="Q36" s="25"/>
      <c r="R36" s="26"/>
    </row>
    <row r="37" spans="1:18" ht="19.5" customHeight="1" x14ac:dyDescent="0.2">
      <c r="A37" s="331"/>
      <c r="B37" s="333"/>
      <c r="C37" s="57" t="s">
        <v>81</v>
      </c>
      <c r="D37" s="165">
        <f>SUM('Vertragsübersicht aktuell'!G27:G31)/12</f>
        <v>0</v>
      </c>
      <c r="E37" s="29"/>
      <c r="F37" s="166" t="s">
        <v>79</v>
      </c>
      <c r="G37" s="38">
        <v>0</v>
      </c>
      <c r="H37" s="41"/>
      <c r="I37" s="157" t="s">
        <v>82</v>
      </c>
      <c r="J37" s="167" t="e">
        <f>M23/D11</f>
        <v>#DIV/0!</v>
      </c>
      <c r="K37" s="20"/>
      <c r="L37" s="168" t="s">
        <v>83</v>
      </c>
      <c r="M37" s="169">
        <f>(M33-M35)+D39</f>
        <v>0</v>
      </c>
      <c r="N37" s="23"/>
      <c r="O37" s="24"/>
      <c r="P37" s="25"/>
      <c r="Q37" s="25"/>
      <c r="R37" s="26"/>
    </row>
    <row r="38" spans="1:18" ht="21" customHeight="1" x14ac:dyDescent="0.2">
      <c r="A38" s="331"/>
      <c r="B38" s="334"/>
      <c r="C38" s="170" t="s">
        <v>55</v>
      </c>
      <c r="D38" s="171">
        <f>SUM(D30:D37)</f>
        <v>0</v>
      </c>
      <c r="E38" s="32"/>
      <c r="F38" s="166" t="s">
        <v>84</v>
      </c>
      <c r="G38" s="38">
        <v>0</v>
      </c>
      <c r="H38" s="41"/>
      <c r="I38" s="157" t="s">
        <v>58</v>
      </c>
      <c r="J38" s="172" t="e">
        <f>D38/D11</f>
        <v>#DIV/0!</v>
      </c>
      <c r="K38" s="20"/>
      <c r="L38" s="173"/>
      <c r="M38" s="174"/>
      <c r="N38" s="23"/>
      <c r="O38" s="24"/>
      <c r="P38" s="25"/>
      <c r="Q38" s="25"/>
      <c r="R38" s="26"/>
    </row>
    <row r="39" spans="1:18" ht="18.95" customHeight="1" x14ac:dyDescent="0.2">
      <c r="A39" s="331"/>
      <c r="B39" s="340"/>
      <c r="C39" s="175" t="s">
        <v>56</v>
      </c>
      <c r="D39" s="176">
        <f>(D29-D38)</f>
        <v>0</v>
      </c>
      <c r="E39" s="29"/>
      <c r="F39" s="177" t="s">
        <v>84</v>
      </c>
      <c r="G39" s="38">
        <v>0</v>
      </c>
      <c r="H39" s="41"/>
      <c r="I39" s="178" t="s">
        <v>85</v>
      </c>
      <c r="J39" s="179" t="e">
        <f>M37/D11</f>
        <v>#DIV/0!</v>
      </c>
      <c r="K39" s="20"/>
      <c r="L39" s="128" t="s">
        <v>86</v>
      </c>
      <c r="M39" s="180">
        <f>SUM(G25+J25+M25+D25)/4</f>
        <v>1</v>
      </c>
      <c r="N39" s="181"/>
      <c r="O39" s="24"/>
      <c r="P39" s="25"/>
      <c r="Q39" s="25"/>
      <c r="R39" s="26"/>
    </row>
    <row r="40" spans="1:18" ht="40.35" customHeight="1" x14ac:dyDescent="0.2">
      <c r="A40" s="331"/>
      <c r="B40" s="341"/>
      <c r="C40" s="182"/>
      <c r="D40" s="182"/>
      <c r="E40" s="183"/>
      <c r="F40" s="183"/>
      <c r="G40" s="184"/>
      <c r="H40" s="183"/>
      <c r="I40" s="182"/>
      <c r="J40" s="182"/>
      <c r="K40" s="183"/>
      <c r="L40" s="182"/>
      <c r="M40" s="182"/>
      <c r="N40" s="185"/>
      <c r="O40" s="186"/>
      <c r="P40" s="187"/>
      <c r="Q40" s="187"/>
      <c r="R40" s="188"/>
    </row>
  </sheetData>
  <mergeCells count="3">
    <mergeCell ref="C27:C28"/>
    <mergeCell ref="F27:F28"/>
    <mergeCell ref="L31:L32"/>
  </mergeCells>
  <conditionalFormatting sqref="L35:M36">
    <cfRule type="expression" dxfId="4" priority="1">
      <formula>$M$35&gt;$M$33</formula>
    </cfRule>
  </conditionalFormatting>
  <pageMargins left="0.25" right="0.25" top="0.75" bottom="0.75" header="0.3" footer="0.3"/>
  <pageSetup scale="65" orientation="landscape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7A3A-A6F9-9A46-8E28-28A491A8B1B5}">
  <dimension ref="B1:IW65"/>
  <sheetViews>
    <sheetView showGridLines="0" zoomScale="63" workbookViewId="0">
      <selection activeCell="Y11" sqref="Y11"/>
    </sheetView>
  </sheetViews>
  <sheetFormatPr baseColWidth="10" defaultColWidth="10.85546875" defaultRowHeight="12.75" customHeight="1" x14ac:dyDescent="0.2"/>
  <cols>
    <col min="1" max="1" width="1" style="237" customWidth="1"/>
    <col min="2" max="2" width="27.7109375" style="236" customWidth="1"/>
    <col min="3" max="3" width="16" style="236" customWidth="1"/>
    <col min="4" max="4" width="21.42578125" style="236" customWidth="1"/>
    <col min="5" max="5" width="10.42578125" style="441" customWidth="1"/>
    <col min="6" max="11" width="14" style="236" customWidth="1"/>
    <col min="12" max="13" width="15.140625" style="236" customWidth="1"/>
    <col min="14" max="14" width="4.28515625" style="236" customWidth="1"/>
    <col min="15" max="18" width="10.85546875" style="236" customWidth="1"/>
    <col min="19" max="19" width="6.140625" style="236" customWidth="1"/>
    <col min="20" max="257" width="10.85546875" style="236" customWidth="1"/>
    <col min="258" max="16384" width="10.85546875" style="237"/>
  </cols>
  <sheetData>
    <row r="1" spans="2:23" ht="6.95" customHeight="1" x14ac:dyDescent="0.2"/>
    <row r="2" spans="2:23" ht="18.75" customHeight="1" x14ac:dyDescent="0.3">
      <c r="B2" s="480" t="s">
        <v>89</v>
      </c>
      <c r="C2" s="481"/>
      <c r="D2" s="238"/>
      <c r="E2" s="442"/>
      <c r="F2" s="238"/>
      <c r="G2" s="238"/>
      <c r="H2" s="238"/>
      <c r="I2" s="238"/>
      <c r="J2" s="238"/>
      <c r="K2" s="238"/>
      <c r="L2" s="238"/>
      <c r="M2" s="238"/>
      <c r="N2" s="239"/>
      <c r="O2" s="239"/>
      <c r="P2" s="239"/>
      <c r="Q2" s="239"/>
      <c r="R2" s="240"/>
      <c r="S2" s="241"/>
      <c r="T2" s="8" t="s">
        <v>1</v>
      </c>
      <c r="U2" s="9"/>
      <c r="V2" s="9"/>
      <c r="W2" s="10"/>
    </row>
    <row r="3" spans="2:23" ht="29.25" customHeight="1" x14ac:dyDescent="0.2">
      <c r="B3" s="482"/>
      <c r="C3" s="483"/>
      <c r="D3" s="242"/>
      <c r="E3" s="443"/>
      <c r="F3" s="242"/>
      <c r="G3" s="242"/>
      <c r="H3" s="242"/>
      <c r="I3" s="242"/>
      <c r="J3" s="242"/>
      <c r="K3" s="242"/>
      <c r="L3" s="242"/>
      <c r="M3" s="242"/>
      <c r="N3" s="243"/>
      <c r="O3" s="244"/>
      <c r="P3" s="244"/>
      <c r="Q3" s="244"/>
      <c r="R3" s="245"/>
      <c r="S3" s="241"/>
      <c r="T3" s="246"/>
      <c r="U3" s="16"/>
      <c r="V3" s="16"/>
      <c r="W3" s="247"/>
    </row>
    <row r="4" spans="2:23" ht="39" customHeight="1" x14ac:dyDescent="0.2">
      <c r="B4" s="248" t="s">
        <v>58</v>
      </c>
      <c r="C4" s="249"/>
      <c r="D4" s="249"/>
      <c r="E4" s="298"/>
      <c r="F4" s="249"/>
      <c r="G4" s="249"/>
      <c r="H4" s="249"/>
      <c r="I4" s="249"/>
      <c r="J4" s="249"/>
      <c r="K4" s="249"/>
      <c r="L4" s="249"/>
      <c r="M4" s="250"/>
      <c r="N4" s="251"/>
      <c r="O4" s="484" t="s">
        <v>90</v>
      </c>
      <c r="P4" s="485"/>
      <c r="Q4" s="485"/>
      <c r="R4" s="486"/>
      <c r="S4" s="241"/>
      <c r="T4" s="252"/>
      <c r="U4" s="25"/>
      <c r="V4" s="25"/>
      <c r="W4" s="253"/>
    </row>
    <row r="5" spans="2:23" ht="31.5" customHeight="1" x14ac:dyDescent="0.2">
      <c r="B5" s="254" t="s">
        <v>91</v>
      </c>
      <c r="C5" s="254" t="s">
        <v>92</v>
      </c>
      <c r="D5" s="254" t="s">
        <v>93</v>
      </c>
      <c r="E5" s="254" t="s">
        <v>94</v>
      </c>
      <c r="F5" s="254" t="s">
        <v>95</v>
      </c>
      <c r="G5" s="254" t="s">
        <v>96</v>
      </c>
      <c r="H5" s="254" t="s">
        <v>97</v>
      </c>
      <c r="I5" s="254" t="s">
        <v>98</v>
      </c>
      <c r="J5" s="254" t="s">
        <v>99</v>
      </c>
      <c r="K5" s="254" t="s">
        <v>100</v>
      </c>
      <c r="L5" s="254" t="s">
        <v>101</v>
      </c>
      <c r="M5" s="254" t="s">
        <v>102</v>
      </c>
      <c r="N5" s="255"/>
      <c r="O5" s="256" t="s">
        <v>103</v>
      </c>
      <c r="P5" s="256" t="s">
        <v>104</v>
      </c>
      <c r="Q5" s="256" t="s">
        <v>105</v>
      </c>
      <c r="R5" s="256" t="s">
        <v>106</v>
      </c>
      <c r="S5" s="241"/>
      <c r="T5" s="252"/>
      <c r="U5" s="25"/>
      <c r="V5" s="25"/>
      <c r="W5" s="253"/>
    </row>
    <row r="6" spans="2:23" ht="15" customHeight="1" x14ac:dyDescent="0.2">
      <c r="B6" s="257" t="s">
        <v>107</v>
      </c>
      <c r="C6" s="258"/>
      <c r="D6" s="258"/>
      <c r="E6" s="259"/>
      <c r="F6" s="260"/>
      <c r="G6" s="261">
        <f t="shared" ref="G6:G13" si="0">E6*F6</f>
        <v>0</v>
      </c>
      <c r="H6" s="262"/>
      <c r="I6" s="262"/>
      <c r="J6" s="263"/>
      <c r="K6" s="263"/>
      <c r="L6" s="263"/>
      <c r="M6" s="263"/>
      <c r="N6" s="255"/>
      <c r="O6" s="264"/>
      <c r="P6" s="264"/>
      <c r="Q6" s="264"/>
      <c r="R6" s="264"/>
      <c r="S6" s="241"/>
      <c r="T6" s="252"/>
      <c r="U6" s="25"/>
      <c r="V6" s="25"/>
      <c r="W6" s="253"/>
    </row>
    <row r="7" spans="2:23" ht="15" customHeight="1" x14ac:dyDescent="0.2">
      <c r="B7" s="257" t="s">
        <v>108</v>
      </c>
      <c r="C7" s="258"/>
      <c r="D7" s="258"/>
      <c r="E7" s="259"/>
      <c r="F7" s="260"/>
      <c r="G7" s="261">
        <f t="shared" si="0"/>
        <v>0</v>
      </c>
      <c r="H7" s="262"/>
      <c r="I7" s="262"/>
      <c r="J7" s="263"/>
      <c r="K7" s="263"/>
      <c r="L7" s="263"/>
      <c r="M7" s="263"/>
      <c r="N7" s="255"/>
      <c r="O7" s="264"/>
      <c r="P7" s="264"/>
      <c r="Q7" s="264"/>
      <c r="R7" s="264"/>
      <c r="S7" s="241"/>
      <c r="T7" s="252"/>
      <c r="U7" s="25"/>
      <c r="V7" s="25"/>
      <c r="W7" s="253"/>
    </row>
    <row r="8" spans="2:23" ht="15" customHeight="1" x14ac:dyDescent="0.2">
      <c r="B8" s="257" t="s">
        <v>109</v>
      </c>
      <c r="C8" s="258"/>
      <c r="D8" s="258"/>
      <c r="E8" s="259"/>
      <c r="F8" s="260"/>
      <c r="G8" s="261">
        <f t="shared" si="0"/>
        <v>0</v>
      </c>
      <c r="H8" s="262"/>
      <c r="I8" s="262"/>
      <c r="J8" s="263"/>
      <c r="K8" s="263"/>
      <c r="L8" s="263"/>
      <c r="M8" s="263"/>
      <c r="N8" s="255"/>
      <c r="O8" s="264"/>
      <c r="P8" s="264"/>
      <c r="Q8" s="264"/>
      <c r="R8" s="264"/>
      <c r="S8" s="241"/>
      <c r="T8" s="252"/>
      <c r="U8" s="25"/>
      <c r="V8" s="25"/>
      <c r="W8" s="253"/>
    </row>
    <row r="9" spans="2:23" ht="15" customHeight="1" x14ac:dyDescent="0.2">
      <c r="B9" s="257" t="s">
        <v>110</v>
      </c>
      <c r="C9" s="258"/>
      <c r="D9" s="258"/>
      <c r="E9" s="259"/>
      <c r="F9" s="260"/>
      <c r="G9" s="261">
        <f t="shared" si="0"/>
        <v>0</v>
      </c>
      <c r="H9" s="262"/>
      <c r="I9" s="262"/>
      <c r="J9" s="263"/>
      <c r="K9" s="263"/>
      <c r="L9" s="265"/>
      <c r="M9" s="265"/>
      <c r="N9" s="255"/>
      <c r="O9" s="264"/>
      <c r="P9" s="264"/>
      <c r="Q9" s="264"/>
      <c r="R9" s="264"/>
      <c r="S9" s="241"/>
      <c r="T9" s="252"/>
      <c r="U9" s="25"/>
      <c r="V9" s="25"/>
      <c r="W9" s="253"/>
    </row>
    <row r="10" spans="2:23" ht="15" customHeight="1" x14ac:dyDescent="0.2">
      <c r="B10" s="257" t="s">
        <v>111</v>
      </c>
      <c r="C10" s="258"/>
      <c r="D10" s="258"/>
      <c r="E10" s="259"/>
      <c r="F10" s="260"/>
      <c r="G10" s="261">
        <f t="shared" si="0"/>
        <v>0</v>
      </c>
      <c r="H10" s="262"/>
      <c r="I10" s="262"/>
      <c r="J10" s="263"/>
      <c r="K10" s="263"/>
      <c r="L10" s="263"/>
      <c r="M10" s="263"/>
      <c r="N10" s="255"/>
      <c r="O10" s="264"/>
      <c r="P10" s="264"/>
      <c r="Q10" s="264"/>
      <c r="R10" s="264"/>
      <c r="S10" s="241"/>
      <c r="T10" s="252"/>
      <c r="U10" s="25"/>
      <c r="V10" s="25"/>
      <c r="W10" s="253"/>
    </row>
    <row r="11" spans="2:23" ht="15" customHeight="1" x14ac:dyDescent="0.2">
      <c r="B11" s="257" t="s">
        <v>112</v>
      </c>
      <c r="C11" s="258"/>
      <c r="D11" s="258"/>
      <c r="E11" s="259"/>
      <c r="F11" s="260"/>
      <c r="G11" s="261">
        <f t="shared" si="0"/>
        <v>0</v>
      </c>
      <c r="H11" s="262"/>
      <c r="I11" s="262"/>
      <c r="J11" s="263"/>
      <c r="K11" s="263"/>
      <c r="L11" s="263"/>
      <c r="M11" s="263"/>
      <c r="N11" s="255"/>
      <c r="O11" s="264"/>
      <c r="P11" s="264"/>
      <c r="Q11" s="264"/>
      <c r="R11" s="264"/>
      <c r="S11" s="241"/>
      <c r="T11" s="252"/>
      <c r="U11" s="25"/>
      <c r="V11" s="25"/>
      <c r="W11" s="253"/>
    </row>
    <row r="12" spans="2:23" ht="15" customHeight="1" x14ac:dyDescent="0.2">
      <c r="B12" s="257" t="s">
        <v>65</v>
      </c>
      <c r="C12" s="258"/>
      <c r="D12" s="258"/>
      <c r="E12" s="259"/>
      <c r="F12" s="260"/>
      <c r="G12" s="261">
        <f t="shared" si="0"/>
        <v>0</v>
      </c>
      <c r="H12" s="262"/>
      <c r="I12" s="262"/>
      <c r="J12" s="265"/>
      <c r="K12" s="265"/>
      <c r="L12" s="265"/>
      <c r="M12" s="265"/>
      <c r="N12" s="255"/>
      <c r="O12" s="264"/>
      <c r="P12" s="264"/>
      <c r="Q12" s="264"/>
      <c r="R12" s="264"/>
      <c r="S12" s="241"/>
      <c r="T12" s="252"/>
      <c r="U12" s="25"/>
      <c r="V12" s="25"/>
      <c r="W12" s="253"/>
    </row>
    <row r="13" spans="2:23" ht="15" customHeight="1" x14ac:dyDescent="0.2">
      <c r="B13" s="257" t="s">
        <v>68</v>
      </c>
      <c r="C13" s="258"/>
      <c r="D13" s="258"/>
      <c r="E13" s="259"/>
      <c r="F13" s="260"/>
      <c r="G13" s="261">
        <f t="shared" si="0"/>
        <v>0</v>
      </c>
      <c r="H13" s="262"/>
      <c r="I13" s="262"/>
      <c r="J13" s="265"/>
      <c r="K13" s="265"/>
      <c r="L13" s="265"/>
      <c r="M13" s="265"/>
      <c r="N13" s="255"/>
      <c r="O13" s="264"/>
      <c r="P13" s="264"/>
      <c r="Q13" s="264"/>
      <c r="R13" s="264"/>
      <c r="S13" s="241"/>
      <c r="T13" s="252"/>
      <c r="U13" s="25"/>
      <c r="V13" s="25"/>
      <c r="W13" s="253"/>
    </row>
    <row r="14" spans="2:23" ht="15" customHeight="1" x14ac:dyDescent="0.2">
      <c r="B14" s="266" t="s">
        <v>113</v>
      </c>
      <c r="C14" s="267"/>
      <c r="D14" s="267"/>
      <c r="E14" s="444"/>
      <c r="F14" s="268"/>
      <c r="G14" s="269">
        <f>SUM(G15:G16)</f>
        <v>0</v>
      </c>
      <c r="H14" s="270"/>
      <c r="I14" s="270"/>
      <c r="J14" s="268"/>
      <c r="K14" s="268"/>
      <c r="L14" s="268"/>
      <c r="M14" s="268"/>
      <c r="N14" s="255"/>
      <c r="O14" s="271"/>
      <c r="P14" s="271"/>
      <c r="Q14" s="271"/>
      <c r="R14" s="271"/>
      <c r="S14" s="241"/>
      <c r="T14" s="252"/>
      <c r="U14" s="25"/>
      <c r="V14" s="25"/>
      <c r="W14" s="253"/>
    </row>
    <row r="15" spans="2:23" ht="15" customHeight="1" x14ac:dyDescent="0.2">
      <c r="B15" s="272" t="s">
        <v>114</v>
      </c>
      <c r="C15" s="273"/>
      <c r="D15" s="273"/>
      <c r="E15" s="445"/>
      <c r="F15" s="274"/>
      <c r="G15" s="275">
        <f>E15*F15</f>
        <v>0</v>
      </c>
      <c r="H15" s="276"/>
      <c r="I15" s="276"/>
      <c r="J15" s="277"/>
      <c r="K15" s="277"/>
      <c r="L15" s="277"/>
      <c r="M15" s="277"/>
      <c r="N15" s="255"/>
      <c r="O15" s="278"/>
      <c r="P15" s="278"/>
      <c r="Q15" s="278"/>
      <c r="R15" s="278"/>
      <c r="S15" s="241"/>
      <c r="T15" s="252"/>
      <c r="U15" s="25"/>
      <c r="V15" s="25"/>
      <c r="W15" s="253"/>
    </row>
    <row r="16" spans="2:23" ht="15" customHeight="1" x14ac:dyDescent="0.2">
      <c r="B16" s="279" t="s">
        <v>115</v>
      </c>
      <c r="C16" s="280"/>
      <c r="D16" s="280"/>
      <c r="E16" s="446"/>
      <c r="F16" s="281"/>
      <c r="G16" s="275">
        <f>E16*F16</f>
        <v>0</v>
      </c>
      <c r="H16" s="282"/>
      <c r="I16" s="282"/>
      <c r="J16" s="283"/>
      <c r="K16" s="283"/>
      <c r="L16" s="283"/>
      <c r="M16" s="283"/>
      <c r="N16" s="255"/>
      <c r="O16" s="284"/>
      <c r="P16" s="284"/>
      <c r="Q16" s="284"/>
      <c r="R16" s="284"/>
      <c r="S16" s="241"/>
      <c r="T16" s="252"/>
      <c r="U16" s="25"/>
      <c r="V16" s="25"/>
      <c r="W16" s="253"/>
    </row>
    <row r="17" spans="2:23" ht="15" customHeight="1" x14ac:dyDescent="0.2">
      <c r="B17" s="266" t="s">
        <v>116</v>
      </c>
      <c r="C17" s="267"/>
      <c r="D17" s="267"/>
      <c r="E17" s="444"/>
      <c r="F17" s="268"/>
      <c r="G17" s="269">
        <f>SUM(G18:G19)</f>
        <v>0</v>
      </c>
      <c r="H17" s="270"/>
      <c r="I17" s="270"/>
      <c r="J17" s="268"/>
      <c r="K17" s="268"/>
      <c r="L17" s="268"/>
      <c r="M17" s="268"/>
      <c r="N17" s="255"/>
      <c r="O17" s="271"/>
      <c r="P17" s="271"/>
      <c r="Q17" s="271"/>
      <c r="R17" s="271"/>
      <c r="S17" s="241"/>
      <c r="T17" s="252"/>
      <c r="U17" s="25"/>
      <c r="V17" s="25"/>
      <c r="W17" s="253"/>
    </row>
    <row r="18" spans="2:23" ht="15" customHeight="1" x14ac:dyDescent="0.2">
      <c r="B18" s="272" t="s">
        <v>114</v>
      </c>
      <c r="C18" s="273"/>
      <c r="D18" s="273"/>
      <c r="E18" s="445"/>
      <c r="F18" s="274"/>
      <c r="G18" s="275">
        <f>E18*F18</f>
        <v>0</v>
      </c>
      <c r="H18" s="276"/>
      <c r="I18" s="276"/>
      <c r="J18" s="277"/>
      <c r="K18" s="277"/>
      <c r="L18" s="277"/>
      <c r="M18" s="277"/>
      <c r="N18" s="255"/>
      <c r="O18" s="278"/>
      <c r="P18" s="278"/>
      <c r="Q18" s="278"/>
      <c r="R18" s="278"/>
      <c r="S18" s="241"/>
      <c r="T18" s="252"/>
      <c r="U18" s="25"/>
      <c r="V18" s="25"/>
      <c r="W18" s="253"/>
    </row>
    <row r="19" spans="2:23" ht="15" customHeight="1" x14ac:dyDescent="0.2">
      <c r="B19" s="279" t="s">
        <v>115</v>
      </c>
      <c r="C19" s="280"/>
      <c r="D19" s="280"/>
      <c r="E19" s="446"/>
      <c r="F19" s="281"/>
      <c r="G19" s="275">
        <f>E19*F19</f>
        <v>0</v>
      </c>
      <c r="H19" s="282"/>
      <c r="I19" s="282"/>
      <c r="J19" s="283"/>
      <c r="K19" s="283"/>
      <c r="L19" s="283"/>
      <c r="M19" s="283"/>
      <c r="N19" s="255"/>
      <c r="O19" s="284"/>
      <c r="P19" s="284"/>
      <c r="Q19" s="284"/>
      <c r="R19" s="284"/>
      <c r="S19" s="241"/>
      <c r="T19" s="252"/>
      <c r="U19" s="25"/>
      <c r="V19" s="25"/>
      <c r="W19" s="253"/>
    </row>
    <row r="20" spans="2:23" ht="15" customHeight="1" x14ac:dyDescent="0.2">
      <c r="B20" s="285" t="s">
        <v>117</v>
      </c>
      <c r="C20" s="286"/>
      <c r="D20" s="286"/>
      <c r="E20" s="447"/>
      <c r="F20" s="287"/>
      <c r="G20" s="261">
        <f t="shared" ref="G20:G31" si="1">E20*F20</f>
        <v>0</v>
      </c>
      <c r="H20" s="288"/>
      <c r="I20" s="288"/>
      <c r="J20" s="289"/>
      <c r="K20" s="289"/>
      <c r="L20" s="289"/>
      <c r="M20" s="289"/>
      <c r="N20" s="255"/>
      <c r="O20" s="290"/>
      <c r="P20" s="290"/>
      <c r="Q20" s="290"/>
      <c r="R20" s="290"/>
      <c r="S20" s="241"/>
      <c r="T20" s="252"/>
      <c r="U20" s="25"/>
      <c r="V20" s="25"/>
      <c r="W20" s="253"/>
    </row>
    <row r="21" spans="2:23" ht="15" customHeight="1" x14ac:dyDescent="0.2">
      <c r="B21" s="285" t="s">
        <v>118</v>
      </c>
      <c r="C21" s="286"/>
      <c r="D21" s="286"/>
      <c r="E21" s="447"/>
      <c r="F21" s="287"/>
      <c r="G21" s="261">
        <f t="shared" si="1"/>
        <v>0</v>
      </c>
      <c r="H21" s="288"/>
      <c r="I21" s="288"/>
      <c r="J21" s="289"/>
      <c r="K21" s="289"/>
      <c r="L21" s="289"/>
      <c r="M21" s="289"/>
      <c r="N21" s="255"/>
      <c r="O21" s="290"/>
      <c r="P21" s="290"/>
      <c r="Q21" s="290"/>
      <c r="R21" s="290"/>
      <c r="S21" s="241"/>
      <c r="T21" s="252"/>
      <c r="U21" s="25"/>
      <c r="V21" s="25"/>
      <c r="W21" s="253"/>
    </row>
    <row r="22" spans="2:23" ht="15" customHeight="1" x14ac:dyDescent="0.2">
      <c r="B22" s="285" t="s">
        <v>119</v>
      </c>
      <c r="C22" s="286"/>
      <c r="D22" s="286"/>
      <c r="E22" s="447"/>
      <c r="F22" s="287"/>
      <c r="G22" s="261">
        <f t="shared" si="1"/>
        <v>0</v>
      </c>
      <c r="H22" s="288"/>
      <c r="I22" s="288"/>
      <c r="J22" s="289"/>
      <c r="K22" s="289"/>
      <c r="L22" s="289"/>
      <c r="M22" s="289"/>
      <c r="N22" s="255"/>
      <c r="O22" s="290"/>
      <c r="P22" s="290"/>
      <c r="Q22" s="290"/>
      <c r="R22" s="290"/>
      <c r="S22" s="241"/>
      <c r="T22" s="252"/>
      <c r="U22" s="25"/>
      <c r="V22" s="25"/>
      <c r="W22" s="253"/>
    </row>
    <row r="23" spans="2:23" ht="15" customHeight="1" x14ac:dyDescent="0.2">
      <c r="B23" s="285" t="s">
        <v>120</v>
      </c>
      <c r="C23" s="286"/>
      <c r="D23" s="286"/>
      <c r="E23" s="447"/>
      <c r="F23" s="287"/>
      <c r="G23" s="261">
        <f t="shared" si="1"/>
        <v>0</v>
      </c>
      <c r="H23" s="288"/>
      <c r="I23" s="288"/>
      <c r="J23" s="289"/>
      <c r="K23" s="289"/>
      <c r="L23" s="289"/>
      <c r="M23" s="289"/>
      <c r="N23" s="255"/>
      <c r="O23" s="290"/>
      <c r="P23" s="290"/>
      <c r="Q23" s="290"/>
      <c r="R23" s="290"/>
      <c r="S23" s="241"/>
      <c r="T23" s="252"/>
      <c r="U23" s="25"/>
      <c r="V23" s="25"/>
      <c r="W23" s="253"/>
    </row>
    <row r="24" spans="2:23" ht="15" customHeight="1" x14ac:dyDescent="0.2">
      <c r="B24" s="257" t="s">
        <v>121</v>
      </c>
      <c r="C24" s="291"/>
      <c r="D24" s="258"/>
      <c r="E24" s="259"/>
      <c r="F24" s="260"/>
      <c r="G24" s="261">
        <f t="shared" si="1"/>
        <v>0</v>
      </c>
      <c r="H24" s="262"/>
      <c r="I24" s="262"/>
      <c r="J24" s="263"/>
      <c r="K24" s="263"/>
      <c r="L24" s="263"/>
      <c r="M24" s="263"/>
      <c r="N24" s="255"/>
      <c r="O24" s="264"/>
      <c r="P24" s="264"/>
      <c r="Q24" s="264"/>
      <c r="R24" s="264"/>
      <c r="S24" s="241"/>
      <c r="T24" s="252"/>
      <c r="U24" s="25"/>
      <c r="V24" s="25"/>
      <c r="W24" s="253"/>
    </row>
    <row r="25" spans="2:23" ht="15" customHeight="1" x14ac:dyDescent="0.2">
      <c r="B25" s="257" t="s">
        <v>122</v>
      </c>
      <c r="C25" s="291"/>
      <c r="D25" s="258"/>
      <c r="E25" s="259"/>
      <c r="F25" s="260"/>
      <c r="G25" s="261">
        <f t="shared" si="1"/>
        <v>0</v>
      </c>
      <c r="H25" s="262"/>
      <c r="I25" s="262"/>
      <c r="J25" s="263"/>
      <c r="K25" s="263"/>
      <c r="L25" s="263"/>
      <c r="M25" s="263"/>
      <c r="N25" s="255"/>
      <c r="O25" s="264"/>
      <c r="P25" s="264"/>
      <c r="Q25" s="264"/>
      <c r="R25" s="264"/>
      <c r="S25" s="241"/>
      <c r="T25" s="252"/>
      <c r="U25" s="25"/>
      <c r="V25" s="25"/>
      <c r="W25" s="253"/>
    </row>
    <row r="26" spans="2:23" ht="15" customHeight="1" x14ac:dyDescent="0.2">
      <c r="B26" s="257" t="s">
        <v>78</v>
      </c>
      <c r="C26" s="291"/>
      <c r="D26" s="258"/>
      <c r="E26" s="259"/>
      <c r="F26" s="260"/>
      <c r="G26" s="261">
        <f t="shared" si="1"/>
        <v>0</v>
      </c>
      <c r="H26" s="262"/>
      <c r="I26" s="262"/>
      <c r="J26" s="263"/>
      <c r="K26" s="263"/>
      <c r="L26" s="263"/>
      <c r="M26" s="263"/>
      <c r="N26" s="255"/>
      <c r="O26" s="264"/>
      <c r="P26" s="264"/>
      <c r="Q26" s="264"/>
      <c r="R26" s="264"/>
      <c r="S26" s="241"/>
      <c r="T26" s="252"/>
      <c r="U26" s="25"/>
      <c r="V26" s="25"/>
      <c r="W26" s="253"/>
    </row>
    <row r="27" spans="2:23" ht="15" customHeight="1" x14ac:dyDescent="0.2">
      <c r="B27" s="257" t="s">
        <v>123</v>
      </c>
      <c r="C27" s="291"/>
      <c r="D27" s="258"/>
      <c r="E27" s="259"/>
      <c r="F27" s="260"/>
      <c r="G27" s="261">
        <f t="shared" si="1"/>
        <v>0</v>
      </c>
      <c r="H27" s="262"/>
      <c r="I27" s="262"/>
      <c r="J27" s="263"/>
      <c r="K27" s="263"/>
      <c r="L27" s="263"/>
      <c r="M27" s="263"/>
      <c r="N27" s="255"/>
      <c r="O27" s="264"/>
      <c r="P27" s="264"/>
      <c r="Q27" s="264"/>
      <c r="R27" s="264"/>
      <c r="S27" s="241"/>
      <c r="T27" s="252"/>
      <c r="U27" s="25"/>
      <c r="V27" s="25"/>
      <c r="W27" s="253"/>
    </row>
    <row r="28" spans="2:23" ht="15" customHeight="1" x14ac:dyDescent="0.2">
      <c r="B28" s="257" t="s">
        <v>124</v>
      </c>
      <c r="C28" s="291"/>
      <c r="D28" s="258"/>
      <c r="E28" s="259"/>
      <c r="F28" s="260"/>
      <c r="G28" s="261">
        <f t="shared" si="1"/>
        <v>0</v>
      </c>
      <c r="H28" s="262"/>
      <c r="I28" s="262"/>
      <c r="J28" s="263"/>
      <c r="K28" s="263"/>
      <c r="L28" s="263"/>
      <c r="M28" s="263"/>
      <c r="N28" s="255"/>
      <c r="O28" s="264"/>
      <c r="P28" s="264"/>
      <c r="Q28" s="264"/>
      <c r="R28" s="264"/>
      <c r="S28" s="241"/>
      <c r="T28" s="252"/>
      <c r="U28" s="25"/>
      <c r="V28" s="25"/>
      <c r="W28" s="253"/>
    </row>
    <row r="29" spans="2:23" ht="15" customHeight="1" x14ac:dyDescent="0.2">
      <c r="B29" s="257" t="s">
        <v>125</v>
      </c>
      <c r="C29" s="291"/>
      <c r="D29" s="258"/>
      <c r="E29" s="259"/>
      <c r="F29" s="260"/>
      <c r="G29" s="261">
        <f t="shared" si="1"/>
        <v>0</v>
      </c>
      <c r="H29" s="262"/>
      <c r="I29" s="262"/>
      <c r="J29" s="263"/>
      <c r="K29" s="263"/>
      <c r="L29" s="263"/>
      <c r="M29" s="263"/>
      <c r="N29" s="255"/>
      <c r="O29" s="264"/>
      <c r="P29" s="264"/>
      <c r="Q29" s="264"/>
      <c r="R29" s="264"/>
      <c r="S29" s="241"/>
      <c r="T29" s="252"/>
      <c r="U29" s="25"/>
      <c r="V29" s="25"/>
      <c r="W29" s="253"/>
    </row>
    <row r="30" spans="2:23" ht="15" customHeight="1" x14ac:dyDescent="0.2">
      <c r="B30" s="257" t="s">
        <v>126</v>
      </c>
      <c r="C30" s="258"/>
      <c r="D30" s="258"/>
      <c r="E30" s="259"/>
      <c r="F30" s="260"/>
      <c r="G30" s="261">
        <f t="shared" si="1"/>
        <v>0</v>
      </c>
      <c r="H30" s="262"/>
      <c r="I30" s="262"/>
      <c r="J30" s="265"/>
      <c r="K30" s="265"/>
      <c r="L30" s="265"/>
      <c r="M30" s="265"/>
      <c r="N30" s="255"/>
      <c r="O30" s="264"/>
      <c r="P30" s="264"/>
      <c r="Q30" s="264"/>
      <c r="R30" s="264"/>
      <c r="S30" s="241"/>
      <c r="T30" s="252"/>
      <c r="U30" s="25"/>
      <c r="V30" s="25"/>
      <c r="W30" s="253"/>
    </row>
    <row r="31" spans="2:23" ht="15" customHeight="1" x14ac:dyDescent="0.2">
      <c r="B31" s="257" t="s">
        <v>127</v>
      </c>
      <c r="C31" s="258"/>
      <c r="D31" s="258"/>
      <c r="E31" s="259"/>
      <c r="F31" s="260"/>
      <c r="G31" s="261">
        <f t="shared" si="1"/>
        <v>0</v>
      </c>
      <c r="H31" s="262"/>
      <c r="I31" s="262"/>
      <c r="J31" s="265"/>
      <c r="K31" s="265"/>
      <c r="L31" s="265"/>
      <c r="M31" s="265"/>
      <c r="N31" s="255"/>
      <c r="O31" s="264"/>
      <c r="P31" s="264"/>
      <c r="Q31" s="264"/>
      <c r="R31" s="264"/>
      <c r="S31" s="241"/>
      <c r="T31" s="252"/>
      <c r="U31" s="25"/>
      <c r="V31" s="25"/>
      <c r="W31" s="253"/>
    </row>
    <row r="32" spans="2:23" ht="26.1" customHeight="1" x14ac:dyDescent="0.2">
      <c r="B32" s="292"/>
      <c r="C32" s="293"/>
      <c r="D32" s="293"/>
      <c r="E32" s="448"/>
      <c r="F32" s="294"/>
      <c r="G32" s="294"/>
      <c r="H32" s="295"/>
      <c r="I32" s="295"/>
      <c r="J32" s="294"/>
      <c r="K32" s="294"/>
      <c r="L32" s="294"/>
      <c r="M32" s="294"/>
      <c r="N32" s="243"/>
      <c r="O32" s="296"/>
      <c r="P32" s="296"/>
      <c r="Q32" s="296"/>
      <c r="R32" s="297"/>
      <c r="S32" s="241"/>
      <c r="T32" s="252"/>
      <c r="U32" s="25"/>
      <c r="V32" s="25"/>
      <c r="W32" s="253"/>
    </row>
    <row r="33" spans="2:23" ht="39" customHeight="1" x14ac:dyDescent="0.2">
      <c r="B33" s="248" t="s">
        <v>128</v>
      </c>
      <c r="C33" s="249"/>
      <c r="D33" s="249"/>
      <c r="E33" s="298"/>
      <c r="F33" s="249"/>
      <c r="G33" s="249"/>
      <c r="H33" s="249"/>
      <c r="I33" s="249"/>
      <c r="J33" s="299"/>
      <c r="K33" s="299"/>
      <c r="L33" s="299"/>
      <c r="M33" s="300"/>
      <c r="N33" s="251"/>
      <c r="O33" s="484" t="s">
        <v>90</v>
      </c>
      <c r="P33" s="485"/>
      <c r="Q33" s="485"/>
      <c r="R33" s="486"/>
      <c r="S33" s="241"/>
      <c r="T33" s="252"/>
      <c r="U33" s="25"/>
      <c r="V33" s="25"/>
      <c r="W33" s="301"/>
    </row>
    <row r="34" spans="2:23" ht="25.5" customHeight="1" x14ac:dyDescent="0.2">
      <c r="B34" s="254" t="s">
        <v>91</v>
      </c>
      <c r="C34" s="254" t="s">
        <v>92</v>
      </c>
      <c r="D34" s="254" t="s">
        <v>93</v>
      </c>
      <c r="E34" s="254" t="s">
        <v>94</v>
      </c>
      <c r="F34" s="254" t="s">
        <v>95</v>
      </c>
      <c r="G34" s="254" t="s">
        <v>96</v>
      </c>
      <c r="H34" s="254" t="s">
        <v>97</v>
      </c>
      <c r="I34" s="254" t="s">
        <v>98</v>
      </c>
      <c r="J34" s="254" t="s">
        <v>99</v>
      </c>
      <c r="K34" s="254" t="s">
        <v>100</v>
      </c>
      <c r="L34" s="254" t="s">
        <v>101</v>
      </c>
      <c r="M34" s="254" t="s">
        <v>102</v>
      </c>
      <c r="N34" s="255"/>
      <c r="O34" s="256" t="s">
        <v>103</v>
      </c>
      <c r="P34" s="256" t="s">
        <v>104</v>
      </c>
      <c r="Q34" s="256" t="s">
        <v>105</v>
      </c>
      <c r="R34" s="256" t="s">
        <v>106</v>
      </c>
      <c r="S34" s="241"/>
      <c r="T34" s="252"/>
      <c r="U34" s="25"/>
      <c r="V34" s="25"/>
      <c r="W34" s="302"/>
    </row>
    <row r="35" spans="2:23" ht="15" customHeight="1" x14ac:dyDescent="0.2">
      <c r="B35" s="303" t="s">
        <v>13</v>
      </c>
      <c r="C35" s="304"/>
      <c r="D35" s="304"/>
      <c r="E35" s="305"/>
      <c r="F35" s="304"/>
      <c r="G35" s="304"/>
      <c r="H35" s="306"/>
      <c r="I35" s="306"/>
      <c r="J35" s="307"/>
      <c r="K35" s="307"/>
      <c r="L35" s="307"/>
      <c r="M35" s="308"/>
      <c r="N35" s="255"/>
      <c r="O35" s="264"/>
      <c r="P35" s="264"/>
      <c r="Q35" s="264"/>
      <c r="R35" s="264"/>
      <c r="S35" s="241"/>
      <c r="T35" s="252"/>
      <c r="U35" s="25"/>
      <c r="V35" s="25"/>
      <c r="W35" s="302"/>
    </row>
    <row r="36" spans="2:23" ht="15" customHeight="1" x14ac:dyDescent="0.2">
      <c r="B36" s="309" t="s">
        <v>129</v>
      </c>
      <c r="C36" s="309"/>
      <c r="D36" s="309"/>
      <c r="E36" s="310"/>
      <c r="F36" s="260"/>
      <c r="G36" s="261">
        <f>E36*F36</f>
        <v>0</v>
      </c>
      <c r="H36" s="311"/>
      <c r="I36" s="311"/>
      <c r="J36" s="263"/>
      <c r="K36" s="263"/>
      <c r="L36" s="263"/>
      <c r="M36" s="263"/>
      <c r="N36" s="255"/>
      <c r="O36" s="264"/>
      <c r="P36" s="264"/>
      <c r="Q36" s="264"/>
      <c r="R36" s="264"/>
      <c r="S36" s="241"/>
      <c r="T36" s="252"/>
      <c r="U36" s="25"/>
      <c r="V36" s="25"/>
      <c r="W36" s="253"/>
    </row>
    <row r="37" spans="2:23" ht="15" customHeight="1" x14ac:dyDescent="0.2">
      <c r="B37" s="309" t="s">
        <v>130</v>
      </c>
      <c r="C37" s="309"/>
      <c r="D37" s="309"/>
      <c r="E37" s="447"/>
      <c r="F37" s="260"/>
      <c r="G37" s="261">
        <f>E37*F37</f>
        <v>0</v>
      </c>
      <c r="H37" s="311"/>
      <c r="I37" s="311"/>
      <c r="J37" s="263"/>
      <c r="K37" s="263"/>
      <c r="L37" s="263"/>
      <c r="M37" s="263"/>
      <c r="N37" s="255"/>
      <c r="O37" s="264"/>
      <c r="P37" s="264"/>
      <c r="Q37" s="264"/>
      <c r="R37" s="264"/>
      <c r="S37" s="241"/>
      <c r="T37" s="252"/>
      <c r="U37" s="25"/>
      <c r="V37" s="25"/>
      <c r="W37" s="253"/>
    </row>
    <row r="38" spans="2:23" ht="15" customHeight="1" x14ac:dyDescent="0.2">
      <c r="B38" s="309" t="s">
        <v>131</v>
      </c>
      <c r="C38" s="309"/>
      <c r="D38" s="309"/>
      <c r="E38" s="447"/>
      <c r="F38" s="260"/>
      <c r="G38" s="261">
        <f>E38*F38</f>
        <v>0</v>
      </c>
      <c r="H38" s="311"/>
      <c r="I38" s="311"/>
      <c r="J38" s="263"/>
      <c r="K38" s="263"/>
      <c r="L38" s="263"/>
      <c r="M38" s="263"/>
      <c r="N38" s="255"/>
      <c r="O38" s="264"/>
      <c r="P38" s="264"/>
      <c r="Q38" s="264"/>
      <c r="R38" s="264"/>
      <c r="S38" s="241"/>
      <c r="T38" s="252"/>
      <c r="U38" s="25"/>
      <c r="V38" s="25"/>
      <c r="W38" s="253"/>
    </row>
    <row r="39" spans="2:23" ht="15" customHeight="1" x14ac:dyDescent="0.2">
      <c r="B39" s="309" t="s">
        <v>132</v>
      </c>
      <c r="C39" s="309"/>
      <c r="D39" s="309"/>
      <c r="E39" s="447"/>
      <c r="F39" s="260"/>
      <c r="G39" s="261">
        <f>E39*F39</f>
        <v>0</v>
      </c>
      <c r="H39" s="311"/>
      <c r="I39" s="311"/>
      <c r="J39" s="263"/>
      <c r="K39" s="263"/>
      <c r="L39" s="263"/>
      <c r="M39" s="263"/>
      <c r="N39" s="255"/>
      <c r="O39" s="264"/>
      <c r="P39" s="264"/>
      <c r="Q39" s="264"/>
      <c r="R39" s="264"/>
      <c r="S39" s="241"/>
      <c r="T39" s="252"/>
      <c r="U39" s="25"/>
      <c r="V39" s="25"/>
      <c r="W39" s="253"/>
    </row>
    <row r="40" spans="2:23" ht="15" customHeight="1" x14ac:dyDescent="0.2">
      <c r="B40" s="309" t="s">
        <v>133</v>
      </c>
      <c r="C40" s="309"/>
      <c r="D40" s="309"/>
      <c r="E40" s="447"/>
      <c r="F40" s="260"/>
      <c r="G40" s="261">
        <f>E40*F40</f>
        <v>0</v>
      </c>
      <c r="H40" s="311"/>
      <c r="I40" s="311"/>
      <c r="J40" s="263"/>
      <c r="K40" s="263"/>
      <c r="L40" s="263"/>
      <c r="M40" s="263"/>
      <c r="N40" s="255"/>
      <c r="O40" s="264"/>
      <c r="P40" s="264"/>
      <c r="Q40" s="264"/>
      <c r="R40" s="264"/>
      <c r="S40" s="241"/>
      <c r="T40" s="252"/>
      <c r="U40" s="25"/>
      <c r="V40" s="25"/>
      <c r="W40" s="253"/>
    </row>
    <row r="41" spans="2:23" ht="15" customHeight="1" x14ac:dyDescent="0.2">
      <c r="B41" s="303" t="s">
        <v>20</v>
      </c>
      <c r="C41" s="304"/>
      <c r="D41" s="304"/>
      <c r="E41" s="305"/>
      <c r="F41" s="304"/>
      <c r="G41" s="304"/>
      <c r="H41" s="306"/>
      <c r="I41" s="306"/>
      <c r="J41" s="307"/>
      <c r="K41" s="307"/>
      <c r="L41" s="307"/>
      <c r="M41" s="308"/>
      <c r="N41" s="255"/>
      <c r="O41" s="312"/>
      <c r="P41" s="313"/>
      <c r="Q41" s="313"/>
      <c r="R41" s="314"/>
      <c r="S41" s="241"/>
      <c r="T41" s="252"/>
      <c r="U41" s="25"/>
      <c r="V41" s="25"/>
      <c r="W41" s="253"/>
    </row>
    <row r="42" spans="2:23" ht="15" customHeight="1" x14ac:dyDescent="0.2">
      <c r="B42" s="309" t="s">
        <v>134</v>
      </c>
      <c r="C42" s="315"/>
      <c r="D42" s="309"/>
      <c r="E42" s="447"/>
      <c r="F42" s="260"/>
      <c r="G42" s="261">
        <f>E42*F42</f>
        <v>0</v>
      </c>
      <c r="H42" s="311"/>
      <c r="I42" s="311"/>
      <c r="J42" s="469">
        <v>0</v>
      </c>
      <c r="K42" s="263"/>
      <c r="L42" s="263"/>
      <c r="M42" s="263"/>
      <c r="N42" s="255"/>
      <c r="O42" s="264"/>
      <c r="P42" s="264"/>
      <c r="Q42" s="264"/>
      <c r="R42" s="264"/>
      <c r="S42" s="241"/>
      <c r="T42" s="252"/>
      <c r="U42" s="25"/>
      <c r="V42" s="25"/>
      <c r="W42" s="253"/>
    </row>
    <row r="43" spans="2:23" ht="15" customHeight="1" x14ac:dyDescent="0.2">
      <c r="B43" s="309" t="s">
        <v>135</v>
      </c>
      <c r="C43" s="309"/>
      <c r="D43" s="309"/>
      <c r="E43" s="447"/>
      <c r="F43" s="260"/>
      <c r="G43" s="261">
        <f>E43*F43</f>
        <v>0</v>
      </c>
      <c r="H43" s="311"/>
      <c r="I43" s="311"/>
      <c r="J43" s="469"/>
      <c r="K43" s="263"/>
      <c r="L43" s="263"/>
      <c r="M43" s="263"/>
      <c r="N43" s="255"/>
      <c r="O43" s="264"/>
      <c r="P43" s="264"/>
      <c r="Q43" s="264"/>
      <c r="R43" s="264"/>
      <c r="S43" s="241"/>
      <c r="T43" s="252"/>
      <c r="U43" s="25"/>
      <c r="V43" s="25"/>
      <c r="W43" s="253"/>
    </row>
    <row r="44" spans="2:23" ht="15" customHeight="1" x14ac:dyDescent="0.2">
      <c r="B44" s="316" t="s">
        <v>136</v>
      </c>
      <c r="C44" s="309"/>
      <c r="D44" s="309"/>
      <c r="E44" s="447"/>
      <c r="F44" s="260"/>
      <c r="G44" s="261">
        <f>E44*F44</f>
        <v>0</v>
      </c>
      <c r="H44" s="311"/>
      <c r="I44" s="311"/>
      <c r="J44" s="469"/>
      <c r="K44" s="263"/>
      <c r="L44" s="263"/>
      <c r="M44" s="263"/>
      <c r="N44" s="255"/>
      <c r="O44" s="264"/>
      <c r="P44" s="264"/>
      <c r="Q44" s="264"/>
      <c r="R44" s="264"/>
      <c r="S44" s="241"/>
      <c r="T44" s="317"/>
      <c r="W44" s="318"/>
    </row>
    <row r="45" spans="2:23" ht="15" customHeight="1" x14ac:dyDescent="0.2">
      <c r="B45" s="316" t="s">
        <v>137</v>
      </c>
      <c r="C45" s="309"/>
      <c r="D45" s="309"/>
      <c r="E45" s="447"/>
      <c r="F45" s="260"/>
      <c r="G45" s="261">
        <f>E45*F45</f>
        <v>0</v>
      </c>
      <c r="H45" s="311"/>
      <c r="I45" s="311"/>
      <c r="J45" s="469">
        <v>0</v>
      </c>
      <c r="K45" s="263"/>
      <c r="L45" s="263"/>
      <c r="M45" s="263"/>
      <c r="N45" s="255"/>
      <c r="O45" s="264"/>
      <c r="P45" s="264"/>
      <c r="Q45" s="264"/>
      <c r="R45" s="264"/>
      <c r="S45" s="241"/>
      <c r="T45" s="317"/>
      <c r="W45" s="318"/>
    </row>
    <row r="46" spans="2:23" ht="15" customHeight="1" x14ac:dyDescent="0.2">
      <c r="B46" s="303" t="s">
        <v>35</v>
      </c>
      <c r="C46" s="304"/>
      <c r="D46" s="304"/>
      <c r="E46" s="305"/>
      <c r="F46" s="304"/>
      <c r="G46" s="304"/>
      <c r="H46" s="306"/>
      <c r="I46" s="306"/>
      <c r="J46" s="307"/>
      <c r="K46" s="307"/>
      <c r="L46" s="307"/>
      <c r="M46" s="308"/>
      <c r="N46" s="255"/>
      <c r="O46" s="312"/>
      <c r="P46" s="313"/>
      <c r="Q46" s="313"/>
      <c r="R46" s="314"/>
      <c r="S46" s="241"/>
      <c r="T46" s="317"/>
      <c r="W46" s="318"/>
    </row>
    <row r="47" spans="2:23" ht="15" customHeight="1" x14ac:dyDescent="0.2">
      <c r="B47" s="309" t="s">
        <v>138</v>
      </c>
      <c r="C47" s="309"/>
      <c r="D47" s="309"/>
      <c r="E47" s="447"/>
      <c r="F47" s="260"/>
      <c r="G47" s="261">
        <f>E47*F47</f>
        <v>0</v>
      </c>
      <c r="H47" s="311"/>
      <c r="I47" s="311"/>
      <c r="J47" s="265"/>
      <c r="K47" s="265"/>
      <c r="L47" s="265"/>
      <c r="M47" s="265"/>
      <c r="N47" s="255"/>
      <c r="O47" s="264"/>
      <c r="P47" s="264"/>
      <c r="Q47" s="264"/>
      <c r="R47" s="264"/>
      <c r="S47" s="241"/>
      <c r="T47" s="317"/>
      <c r="W47" s="318"/>
    </row>
    <row r="48" spans="2:23" ht="15" customHeight="1" x14ac:dyDescent="0.2">
      <c r="B48" s="309" t="s">
        <v>139</v>
      </c>
      <c r="C48" s="309"/>
      <c r="D48" s="309"/>
      <c r="E48" s="447"/>
      <c r="F48" s="260"/>
      <c r="G48" s="261">
        <f>E48*F48</f>
        <v>0</v>
      </c>
      <c r="H48" s="311"/>
      <c r="I48" s="311"/>
      <c r="J48" s="265"/>
      <c r="K48" s="265"/>
      <c r="L48" s="265"/>
      <c r="M48" s="265"/>
      <c r="N48" s="255"/>
      <c r="O48" s="264"/>
      <c r="P48" s="264"/>
      <c r="Q48" s="264"/>
      <c r="R48" s="264"/>
      <c r="S48" s="241"/>
      <c r="T48" s="317"/>
      <c r="W48" s="318"/>
    </row>
    <row r="49" spans="2:23" ht="15" customHeight="1" x14ac:dyDescent="0.2">
      <c r="B49" s="309" t="s">
        <v>140</v>
      </c>
      <c r="C49" s="309"/>
      <c r="D49" s="309"/>
      <c r="E49" s="447"/>
      <c r="F49" s="260"/>
      <c r="G49" s="261">
        <f>E49*F49</f>
        <v>0</v>
      </c>
      <c r="H49" s="311"/>
      <c r="I49" s="311"/>
      <c r="J49" s="265"/>
      <c r="K49" s="265"/>
      <c r="L49" s="265"/>
      <c r="M49" s="265"/>
      <c r="N49" s="255"/>
      <c r="O49" s="264"/>
      <c r="P49" s="264"/>
      <c r="Q49" s="264"/>
      <c r="R49" s="264"/>
      <c r="S49" s="241"/>
      <c r="T49" s="317"/>
      <c r="W49" s="318"/>
    </row>
    <row r="50" spans="2:23" ht="15" customHeight="1" x14ac:dyDescent="0.2">
      <c r="B50" s="319" t="s">
        <v>47</v>
      </c>
      <c r="C50" s="309"/>
      <c r="D50" s="309"/>
      <c r="E50" s="447"/>
      <c r="F50" s="260"/>
      <c r="G50" s="261">
        <f>E50*F50</f>
        <v>0</v>
      </c>
      <c r="H50" s="311"/>
      <c r="I50" s="311"/>
      <c r="J50" s="265"/>
      <c r="K50" s="265"/>
      <c r="L50" s="265"/>
      <c r="M50" s="265"/>
      <c r="N50" s="255"/>
      <c r="O50" s="264"/>
      <c r="P50" s="264"/>
      <c r="Q50" s="264"/>
      <c r="R50" s="264"/>
      <c r="S50" s="241"/>
      <c r="T50" s="317"/>
      <c r="W50" s="318"/>
    </row>
    <row r="51" spans="2:23" ht="15" customHeight="1" x14ac:dyDescent="0.2">
      <c r="B51" s="303" t="s">
        <v>141</v>
      </c>
      <c r="C51" s="304"/>
      <c r="D51" s="304"/>
      <c r="E51" s="305"/>
      <c r="F51" s="304"/>
      <c r="G51" s="304"/>
      <c r="H51" s="306"/>
      <c r="I51" s="306"/>
      <c r="J51" s="306"/>
      <c r="K51" s="306"/>
      <c r="L51" s="306"/>
      <c r="M51" s="308"/>
      <c r="N51" s="255"/>
      <c r="O51" s="312"/>
      <c r="P51" s="313"/>
      <c r="Q51" s="313"/>
      <c r="R51" s="314"/>
      <c r="S51" s="241"/>
      <c r="T51" s="317"/>
      <c r="W51" s="318"/>
    </row>
    <row r="52" spans="2:23" ht="15" customHeight="1" x14ac:dyDescent="0.2">
      <c r="B52" s="309" t="s">
        <v>142</v>
      </c>
      <c r="C52" s="309"/>
      <c r="D52" s="309"/>
      <c r="E52" s="447"/>
      <c r="F52" s="260"/>
      <c r="G52" s="261">
        <f>E52*F52</f>
        <v>0</v>
      </c>
      <c r="H52" s="311"/>
      <c r="I52" s="311"/>
      <c r="J52" s="469">
        <v>0</v>
      </c>
      <c r="K52" s="265"/>
      <c r="L52" s="265"/>
      <c r="M52" s="263"/>
      <c r="N52" s="255"/>
      <c r="O52" s="264"/>
      <c r="P52" s="264"/>
      <c r="Q52" s="264"/>
      <c r="R52" s="264"/>
      <c r="S52" s="241"/>
      <c r="T52" s="317"/>
      <c r="W52" s="318"/>
    </row>
    <row r="53" spans="2:23" ht="15" customHeight="1" x14ac:dyDescent="0.2">
      <c r="B53" s="309" t="s">
        <v>143</v>
      </c>
      <c r="C53" s="309"/>
      <c r="D53" s="309"/>
      <c r="E53" s="447"/>
      <c r="F53" s="260"/>
      <c r="G53" s="261">
        <f>E53*F53</f>
        <v>0</v>
      </c>
      <c r="H53" s="311"/>
      <c r="I53" s="311"/>
      <c r="J53" s="469"/>
      <c r="K53" s="265"/>
      <c r="L53" s="265"/>
      <c r="M53" s="263"/>
      <c r="N53" s="255"/>
      <c r="O53" s="264"/>
      <c r="P53" s="264"/>
      <c r="Q53" s="264"/>
      <c r="R53" s="264"/>
      <c r="S53" s="241"/>
      <c r="T53" s="317"/>
      <c r="W53" s="318"/>
    </row>
    <row r="54" spans="2:23" ht="15" customHeight="1" x14ac:dyDescent="0.2">
      <c r="B54" s="309" t="s">
        <v>144</v>
      </c>
      <c r="C54" s="309"/>
      <c r="D54" s="309"/>
      <c r="E54" s="447"/>
      <c r="F54" s="260"/>
      <c r="G54" s="261">
        <f>E54*F54</f>
        <v>0</v>
      </c>
      <c r="H54" s="311"/>
      <c r="I54" s="311"/>
      <c r="J54" s="469"/>
      <c r="K54" s="265"/>
      <c r="L54" s="265"/>
      <c r="M54" s="263"/>
      <c r="N54" s="255"/>
      <c r="O54" s="264"/>
      <c r="P54" s="264"/>
      <c r="Q54" s="264"/>
      <c r="R54" s="264"/>
      <c r="S54" s="241"/>
      <c r="T54" s="317"/>
      <c r="W54" s="318"/>
    </row>
    <row r="55" spans="2:23" ht="15" customHeight="1" x14ac:dyDescent="0.2">
      <c r="B55" s="309" t="s">
        <v>145</v>
      </c>
      <c r="C55" s="309"/>
      <c r="D55" s="309"/>
      <c r="E55" s="447"/>
      <c r="F55" s="260"/>
      <c r="G55" s="261">
        <f>E55*F55</f>
        <v>0</v>
      </c>
      <c r="H55" s="311"/>
      <c r="I55" s="311"/>
      <c r="J55" s="469"/>
      <c r="K55" s="265"/>
      <c r="L55" s="265"/>
      <c r="M55" s="263"/>
      <c r="N55" s="255"/>
      <c r="O55" s="264"/>
      <c r="P55" s="264"/>
      <c r="Q55" s="264"/>
      <c r="R55" s="264"/>
      <c r="S55" s="241"/>
      <c r="T55" s="317"/>
      <c r="W55" s="318"/>
    </row>
    <row r="56" spans="2:23" ht="15" customHeight="1" x14ac:dyDescent="0.2">
      <c r="B56" s="309" t="s">
        <v>146</v>
      </c>
      <c r="C56" s="309"/>
      <c r="D56" s="309"/>
      <c r="E56" s="447"/>
      <c r="F56" s="260"/>
      <c r="G56" s="261">
        <f>E56*F56</f>
        <v>0</v>
      </c>
      <c r="H56" s="311"/>
      <c r="I56" s="311"/>
      <c r="J56" s="469"/>
      <c r="K56" s="265"/>
      <c r="L56" s="265"/>
      <c r="M56" s="263"/>
      <c r="N56" s="255"/>
      <c r="O56" s="264"/>
      <c r="P56" s="264"/>
      <c r="Q56" s="264"/>
      <c r="R56" s="264"/>
      <c r="S56" s="241"/>
      <c r="T56" s="317"/>
      <c r="W56" s="318"/>
    </row>
    <row r="57" spans="2:23" ht="15" customHeight="1" x14ac:dyDescent="0.2">
      <c r="B57" s="303" t="s">
        <v>147</v>
      </c>
      <c r="C57" s="304"/>
      <c r="D57" s="304"/>
      <c r="E57" s="305"/>
      <c r="F57" s="304"/>
      <c r="G57" s="304"/>
      <c r="H57" s="306"/>
      <c r="I57" s="306"/>
      <c r="J57" s="307"/>
      <c r="K57" s="307"/>
      <c r="L57" s="307"/>
      <c r="M57" s="308"/>
      <c r="N57" s="255"/>
      <c r="O57" s="312"/>
      <c r="P57" s="313"/>
      <c r="Q57" s="313"/>
      <c r="R57" s="314"/>
      <c r="S57" s="241"/>
      <c r="T57" s="317"/>
      <c r="W57" s="318"/>
    </row>
    <row r="58" spans="2:23" ht="15" customHeight="1" x14ac:dyDescent="0.2">
      <c r="B58" s="319" t="s">
        <v>203</v>
      </c>
      <c r="C58" s="309"/>
      <c r="D58" s="309"/>
      <c r="E58" s="447"/>
      <c r="F58" s="260"/>
      <c r="G58" s="261">
        <f>E58*F58</f>
        <v>0</v>
      </c>
      <c r="H58" s="311"/>
      <c r="I58" s="311"/>
      <c r="J58" s="265"/>
      <c r="K58" s="263"/>
      <c r="L58" s="263"/>
      <c r="M58" s="263"/>
      <c r="N58" s="255"/>
      <c r="O58" s="264"/>
      <c r="P58" s="264"/>
      <c r="Q58" s="264"/>
      <c r="R58" s="264"/>
      <c r="S58" s="241"/>
      <c r="T58" s="317"/>
      <c r="W58" s="318"/>
    </row>
    <row r="59" spans="2:23" ht="15" customHeight="1" x14ac:dyDescent="0.2">
      <c r="B59" s="319" t="s">
        <v>47</v>
      </c>
      <c r="C59" s="309"/>
      <c r="D59" s="309"/>
      <c r="E59" s="447"/>
      <c r="F59" s="260"/>
      <c r="G59" s="261">
        <f>E59*F59</f>
        <v>0</v>
      </c>
      <c r="H59" s="311"/>
      <c r="I59" s="311"/>
      <c r="J59" s="265"/>
      <c r="K59" s="263"/>
      <c r="L59" s="263"/>
      <c r="M59" s="263"/>
      <c r="N59" s="255"/>
      <c r="O59" s="264"/>
      <c r="P59" s="264"/>
      <c r="Q59" s="264"/>
      <c r="R59" s="264"/>
      <c r="S59" s="241"/>
      <c r="T59" s="317"/>
      <c r="W59" s="318"/>
    </row>
    <row r="60" spans="2:23" ht="15" customHeight="1" x14ac:dyDescent="0.2">
      <c r="B60" s="319" t="s">
        <v>47</v>
      </c>
      <c r="C60" s="309"/>
      <c r="D60" s="309"/>
      <c r="E60" s="447"/>
      <c r="F60" s="260"/>
      <c r="G60" s="261">
        <f>E60*F60</f>
        <v>0</v>
      </c>
      <c r="H60" s="311"/>
      <c r="I60" s="311"/>
      <c r="J60" s="265"/>
      <c r="K60" s="263"/>
      <c r="L60" s="263"/>
      <c r="M60" s="263"/>
      <c r="N60" s="255"/>
      <c r="O60" s="264"/>
      <c r="P60" s="264"/>
      <c r="Q60" s="264"/>
      <c r="R60" s="264"/>
      <c r="S60" s="241"/>
      <c r="T60" s="317"/>
      <c r="W60" s="318"/>
    </row>
    <row r="61" spans="2:23" ht="15" customHeight="1" x14ac:dyDescent="0.2">
      <c r="B61" s="303" t="s">
        <v>48</v>
      </c>
      <c r="C61" s="304"/>
      <c r="D61" s="304"/>
      <c r="E61" s="305"/>
      <c r="F61" s="304"/>
      <c r="G61" s="304"/>
      <c r="H61" s="306"/>
      <c r="I61" s="306"/>
      <c r="J61" s="307"/>
      <c r="K61" s="307"/>
      <c r="L61" s="307"/>
      <c r="M61" s="308"/>
      <c r="N61" s="255"/>
      <c r="O61" s="312"/>
      <c r="P61" s="313"/>
      <c r="Q61" s="313"/>
      <c r="R61" s="314"/>
      <c r="S61" s="241"/>
      <c r="T61" s="317"/>
      <c r="W61" s="318"/>
    </row>
    <row r="62" spans="2:23" ht="15" customHeight="1" x14ac:dyDescent="0.2">
      <c r="B62" s="309" t="s">
        <v>148</v>
      </c>
      <c r="C62" s="309"/>
      <c r="D62" s="309"/>
      <c r="E62" s="447"/>
      <c r="F62" s="260"/>
      <c r="G62" s="261">
        <f>E62*F62</f>
        <v>0</v>
      </c>
      <c r="H62" s="311"/>
      <c r="I62" s="311"/>
      <c r="J62" s="265"/>
      <c r="K62" s="263"/>
      <c r="L62" s="263"/>
      <c r="M62" s="263"/>
      <c r="N62" s="255"/>
      <c r="O62" s="264"/>
      <c r="P62" s="264"/>
      <c r="Q62" s="264"/>
      <c r="R62" s="264"/>
      <c r="S62" s="241"/>
      <c r="T62" s="317"/>
      <c r="W62" s="318"/>
    </row>
    <row r="63" spans="2:23" ht="15" customHeight="1" x14ac:dyDescent="0.2">
      <c r="B63" s="309" t="s">
        <v>149</v>
      </c>
      <c r="C63" s="309"/>
      <c r="D63" s="309"/>
      <c r="E63" s="447"/>
      <c r="F63" s="260"/>
      <c r="G63" s="261">
        <f>E63*F63</f>
        <v>0</v>
      </c>
      <c r="H63" s="311"/>
      <c r="I63" s="311"/>
      <c r="J63" s="265"/>
      <c r="K63" s="263"/>
      <c r="L63" s="263"/>
      <c r="M63" s="263"/>
      <c r="N63" s="255"/>
      <c r="O63" s="264"/>
      <c r="P63" s="264"/>
      <c r="Q63" s="264"/>
      <c r="R63" s="264"/>
      <c r="S63" s="241"/>
      <c r="T63" s="317"/>
      <c r="W63" s="318"/>
    </row>
    <row r="64" spans="2:23" ht="15" customHeight="1" x14ac:dyDescent="0.2">
      <c r="B64" s="309" t="s">
        <v>150</v>
      </c>
      <c r="C64" s="309"/>
      <c r="D64" s="309"/>
      <c r="E64" s="447"/>
      <c r="F64" s="260"/>
      <c r="G64" s="261">
        <f>E64*F64</f>
        <v>0</v>
      </c>
      <c r="H64" s="311"/>
      <c r="I64" s="311"/>
      <c r="J64" s="265"/>
      <c r="K64" s="263"/>
      <c r="L64" s="263"/>
      <c r="M64" s="263"/>
      <c r="N64" s="255"/>
      <c r="O64" s="264"/>
      <c r="P64" s="264"/>
      <c r="Q64" s="264"/>
      <c r="R64" s="264"/>
      <c r="S64" s="241"/>
      <c r="T64" s="317"/>
      <c r="W64" s="318"/>
    </row>
    <row r="65" spans="2:23" ht="19.5" customHeight="1" x14ac:dyDescent="0.2">
      <c r="B65" s="320"/>
      <c r="C65" s="321"/>
      <c r="D65" s="321"/>
      <c r="E65" s="487" t="s">
        <v>151</v>
      </c>
      <c r="F65" s="488"/>
      <c r="G65" s="322">
        <f>SUM(G6:G64)-SUM(G15:G16)-SUM(G18:G19)</f>
        <v>0</v>
      </c>
      <c r="H65" s="487" t="s">
        <v>152</v>
      </c>
      <c r="I65" s="488"/>
      <c r="J65" s="322">
        <f>SUM(J6:J64)</f>
        <v>0</v>
      </c>
      <c r="K65" s="322"/>
      <c r="L65" s="322"/>
      <c r="M65" s="323"/>
      <c r="N65" s="251"/>
      <c r="O65" s="324"/>
      <c r="P65" s="325"/>
      <c r="Q65" s="325"/>
      <c r="R65" s="326"/>
      <c r="S65" s="241"/>
      <c r="T65" s="327"/>
      <c r="U65" s="328"/>
      <c r="V65" s="328"/>
      <c r="W65" s="329"/>
    </row>
  </sheetData>
  <mergeCells count="6">
    <mergeCell ref="B2:C2"/>
    <mergeCell ref="B3:C3"/>
    <mergeCell ref="O4:R4"/>
    <mergeCell ref="O33:R33"/>
    <mergeCell ref="E65:F65"/>
    <mergeCell ref="H65:I65"/>
  </mergeCells>
  <dataValidations count="1">
    <dataValidation type="list" allowBlank="1" showInputMessage="1" showErrorMessage="1" sqref="E41 E46 E51 E57 E61" xr:uid="{1318CD59-45B4-E04F-8C5C-04BEDEAAD8AE}">
      <formula1>",12,1,2,4"</formula1>
    </dataValidation>
  </dataValidations>
  <pageMargins left="0.25" right="0.25" top="0.75" bottom="0.75" header="0.3" footer="0.3"/>
  <pageSetup orientation="landscape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9194-F2AE-CA4D-8200-EF17F1C93E29}">
  <dimension ref="A1:IV40"/>
  <sheetViews>
    <sheetView showGridLines="0" topLeftCell="A4" zoomScale="69" workbookViewId="0">
      <selection activeCell="P22" sqref="P22"/>
    </sheetView>
  </sheetViews>
  <sheetFormatPr baseColWidth="10" defaultColWidth="10.85546875" defaultRowHeight="15.6" customHeight="1" x14ac:dyDescent="0.2"/>
  <cols>
    <col min="1" max="1" width="1.28515625" style="236" customWidth="1"/>
    <col min="2" max="2" width="6.7109375" style="236" customWidth="1"/>
    <col min="3" max="3" width="26.42578125" style="236" customWidth="1"/>
    <col min="4" max="4" width="12.7109375" style="236" customWidth="1"/>
    <col min="5" max="5" width="2.7109375" style="236" customWidth="1"/>
    <col min="6" max="6" width="26.42578125" style="236" customWidth="1"/>
    <col min="7" max="7" width="14.42578125" style="236" customWidth="1"/>
    <col min="8" max="8" width="2.7109375" style="236" customWidth="1"/>
    <col min="9" max="9" width="26.42578125" style="236" customWidth="1"/>
    <col min="10" max="10" width="12.7109375" style="236" customWidth="1"/>
    <col min="11" max="11" width="2.7109375" style="236" customWidth="1"/>
    <col min="12" max="12" width="26.42578125" style="236" customWidth="1"/>
    <col min="13" max="13" width="12.7109375" style="236" customWidth="1"/>
    <col min="14" max="14" width="6.85546875" style="236" customWidth="1"/>
    <col min="15" max="256" width="10.85546875" style="236" customWidth="1"/>
    <col min="257" max="16384" width="10.85546875" style="237"/>
  </cols>
  <sheetData>
    <row r="1" spans="1:20" ht="8.1" customHeight="1" x14ac:dyDescent="0.2"/>
    <row r="2" spans="1:20" ht="21.6" customHeight="1" x14ac:dyDescent="0.3">
      <c r="A2" s="331"/>
      <c r="B2" s="330"/>
      <c r="C2" s="3" t="s">
        <v>153</v>
      </c>
      <c r="D2" s="4"/>
      <c r="E2" s="5"/>
      <c r="F2" s="4"/>
      <c r="G2" s="5"/>
      <c r="H2" s="4"/>
      <c r="I2" s="4"/>
      <c r="J2" s="4"/>
      <c r="K2" s="4"/>
      <c r="L2" s="4"/>
      <c r="M2" s="6"/>
      <c r="N2" s="7"/>
      <c r="O2" s="8" t="s">
        <v>1</v>
      </c>
      <c r="P2" s="9"/>
      <c r="Q2" s="9"/>
      <c r="R2" s="10"/>
      <c r="T2" s="437"/>
    </row>
    <row r="3" spans="1:20" ht="9.9499999999999993" customHeight="1" x14ac:dyDescent="0.2">
      <c r="A3" s="331"/>
      <c r="B3" s="332"/>
      <c r="C3" s="11"/>
      <c r="D3" s="11"/>
      <c r="E3" s="12"/>
      <c r="F3" s="13"/>
      <c r="G3" s="13"/>
      <c r="H3" s="12"/>
      <c r="I3" s="13"/>
      <c r="J3" s="13"/>
      <c r="K3" s="12"/>
      <c r="L3" s="13"/>
      <c r="M3" s="13"/>
      <c r="N3" s="14"/>
      <c r="O3" s="15"/>
      <c r="P3" s="16"/>
      <c r="Q3" s="16"/>
      <c r="R3" s="17"/>
    </row>
    <row r="4" spans="1:20" ht="35.1" customHeight="1" x14ac:dyDescent="0.2">
      <c r="A4" s="331"/>
      <c r="B4" s="333"/>
      <c r="C4" s="18" t="s">
        <v>2</v>
      </c>
      <c r="D4" s="19"/>
      <c r="E4" s="20"/>
      <c r="F4" s="21" t="s">
        <v>3</v>
      </c>
      <c r="G4" s="19"/>
      <c r="H4" s="20"/>
      <c r="I4" s="21" t="s">
        <v>4</v>
      </c>
      <c r="J4" s="19"/>
      <c r="K4" s="22"/>
      <c r="L4" s="21" t="s">
        <v>5</v>
      </c>
      <c r="M4" s="19"/>
      <c r="N4" s="23"/>
      <c r="O4" s="24"/>
      <c r="P4" s="25"/>
      <c r="Q4" s="25"/>
      <c r="R4" s="26"/>
    </row>
    <row r="5" spans="1:20" ht="19.5" customHeight="1" x14ac:dyDescent="0.2">
      <c r="A5" s="331"/>
      <c r="B5" s="333"/>
      <c r="C5" s="27" t="str">
        <f>'Finanzplan aktuell'!C5</f>
        <v>Lohn/Gehalt Frau</v>
      </c>
      <c r="D5" s="463">
        <f>'Finanzplan aktuell'!D5</f>
        <v>0</v>
      </c>
      <c r="E5" s="29"/>
      <c r="F5" s="30" t="s">
        <v>7</v>
      </c>
      <c r="G5" s="31">
        <f>D23/3</f>
        <v>0</v>
      </c>
      <c r="H5" s="32"/>
      <c r="I5" s="33" t="s">
        <v>8</v>
      </c>
      <c r="J5" s="34">
        <f>D23/3</f>
        <v>0</v>
      </c>
      <c r="K5" s="35"/>
      <c r="L5" s="30" t="s">
        <v>154</v>
      </c>
      <c r="M5" s="31">
        <f>D23/3</f>
        <v>0</v>
      </c>
      <c r="N5" s="36"/>
      <c r="O5" s="24"/>
      <c r="P5" s="25"/>
      <c r="Q5" s="25"/>
      <c r="R5" s="26"/>
    </row>
    <row r="6" spans="1:20" ht="19.5" customHeight="1" x14ac:dyDescent="0.2">
      <c r="A6" s="331"/>
      <c r="B6" s="333"/>
      <c r="C6" s="37" t="str">
        <f>'Finanzplan aktuell'!C6</f>
        <v>Lohn/Gehalt Mann</v>
      </c>
      <c r="D6" s="464">
        <f>'Finanzplan aktuell'!D6</f>
        <v>0</v>
      </c>
      <c r="E6" s="29"/>
      <c r="F6" s="457" t="str">
        <f>'Finanzplan aktuell'!F6</f>
        <v>Ernährung</v>
      </c>
      <c r="G6" s="458">
        <f>'Finanzplan aktuell'!G6</f>
        <v>0</v>
      </c>
      <c r="H6" s="41"/>
      <c r="I6" s="449" t="str">
        <f>'Finanzplan aktuell'!I6</f>
        <v>Wohnfläche qm</v>
      </c>
      <c r="J6" s="450">
        <f>'Finanzplan aktuell'!J6</f>
        <v>0</v>
      </c>
      <c r="K6" s="44"/>
      <c r="L6" s="45" t="s">
        <v>13</v>
      </c>
      <c r="M6" s="46">
        <f>M7</f>
        <v>0</v>
      </c>
      <c r="N6" s="36"/>
      <c r="O6" s="24"/>
      <c r="P6" s="25"/>
      <c r="Q6" s="25"/>
      <c r="R6" s="26"/>
    </row>
    <row r="7" spans="1:20" ht="19.5" customHeight="1" x14ac:dyDescent="0.2">
      <c r="A7" s="331"/>
      <c r="B7" s="333"/>
      <c r="C7" s="37" t="str">
        <f>'Finanzplan aktuell'!C7</f>
        <v>Kindergeld</v>
      </c>
      <c r="D7" s="464">
        <f>'Finanzplan aktuell'!D7</f>
        <v>0</v>
      </c>
      <c r="E7" s="29"/>
      <c r="F7" s="453" t="str">
        <f>'Finanzplan aktuell'!F7</f>
        <v>Kleidung/Shopping</v>
      </c>
      <c r="G7" s="454">
        <f>'Finanzplan aktuell'!G7</f>
        <v>0</v>
      </c>
      <c r="H7" s="32"/>
      <c r="I7" s="451" t="str">
        <f>'Finanzplan aktuell'!I7</f>
        <v>Hausdarlehen</v>
      </c>
      <c r="J7" s="452">
        <f>'Finanzplan aktuell'!J7</f>
        <v>0</v>
      </c>
      <c r="K7" s="51"/>
      <c r="L7" s="42" t="s">
        <v>17</v>
      </c>
      <c r="M7" s="52">
        <v>0</v>
      </c>
      <c r="N7" s="23"/>
      <c r="O7" s="24"/>
      <c r="P7" s="25"/>
      <c r="Q7" s="25"/>
      <c r="R7" s="26"/>
    </row>
    <row r="8" spans="1:20" ht="19.5" customHeight="1" x14ac:dyDescent="0.2">
      <c r="A8" s="331"/>
      <c r="B8" s="333"/>
      <c r="C8" s="37" t="str">
        <f>'Finanzplan aktuell'!C8</f>
        <v>Minijob</v>
      </c>
      <c r="D8" s="464">
        <f>'Finanzplan aktuell'!D8</f>
        <v>0</v>
      </c>
      <c r="E8" s="29"/>
      <c r="F8" s="453" t="str">
        <f>'Finanzplan aktuell'!F8</f>
        <v>Kind (Kinderbetreuung)</v>
      </c>
      <c r="G8" s="454">
        <f>'Finanzplan aktuell'!G8</f>
        <v>0</v>
      </c>
      <c r="H8" s="32"/>
      <c r="I8" s="453" t="str">
        <f>'Finanzplan aktuell'!I8</f>
        <v>Miete (warm)</v>
      </c>
      <c r="J8" s="454">
        <f>'Finanzplan aktuell'!J8</f>
        <v>0</v>
      </c>
      <c r="K8" s="35"/>
      <c r="L8" s="53" t="s">
        <v>20</v>
      </c>
      <c r="M8" s="54">
        <f>SUM(M9:M11)</f>
        <v>0</v>
      </c>
      <c r="N8" s="36"/>
      <c r="O8" s="24"/>
      <c r="P8" s="25"/>
      <c r="Q8" s="25"/>
      <c r="R8" s="26"/>
    </row>
    <row r="9" spans="1:20" ht="19.5" customHeight="1" x14ac:dyDescent="0.2">
      <c r="A9" s="331"/>
      <c r="B9" s="333"/>
      <c r="C9" s="37" t="str">
        <f>'Finanzplan aktuell'!C9</f>
        <v>Mieteinnahmen</v>
      </c>
      <c r="D9" s="464">
        <f>'Finanzplan aktuell'!D9</f>
        <v>0</v>
      </c>
      <c r="E9" s="29"/>
      <c r="F9" s="453" t="str">
        <f>'Finanzplan aktuell'!F9</f>
        <v>Vergnügen / Bargeld</v>
      </c>
      <c r="G9" s="454">
        <f>'Finanzplan aktuell'!G9</f>
        <v>0</v>
      </c>
      <c r="H9" s="32"/>
      <c r="I9" s="453" t="str">
        <f>'Finanzplan aktuell'!I9</f>
        <v>Nebenkosten</v>
      </c>
      <c r="J9" s="454">
        <f>'Finanzplan aktuell'!J9</f>
        <v>0</v>
      </c>
      <c r="K9" s="51"/>
      <c r="L9" s="55" t="str">
        <f>'Vertragsübersicht zukünftig - T'!B42</f>
        <v>Investment / Depot</v>
      </c>
      <c r="M9" s="56">
        <f>'Vertragsübersicht zukünftig - T'!G42/12</f>
        <v>0</v>
      </c>
      <c r="N9" s="23"/>
      <c r="O9" s="24"/>
      <c r="P9" s="25"/>
      <c r="Q9" s="25"/>
      <c r="R9" s="26"/>
    </row>
    <row r="10" spans="1:20" ht="19.5" customHeight="1" x14ac:dyDescent="0.2">
      <c r="A10" s="331"/>
      <c r="B10" s="333"/>
      <c r="C10" s="57" t="str">
        <f>'Finanzplan aktuell'!C10</f>
        <v>Sonstige Einnahmen</v>
      </c>
      <c r="D10" s="466">
        <f>'Finanzplan aktuell'!D10</f>
        <v>0</v>
      </c>
      <c r="E10" s="29"/>
      <c r="F10" s="453" t="str">
        <f>'Finanzplan aktuell'!F10</f>
        <v>Geschenke</v>
      </c>
      <c r="G10" s="454">
        <f>'Finanzplan aktuell'!G10</f>
        <v>0</v>
      </c>
      <c r="H10" s="32"/>
      <c r="I10" s="453" t="str">
        <f>'Finanzplan aktuell'!I10</f>
        <v>Müll / Stadt / Gebühren</v>
      </c>
      <c r="J10" s="454">
        <f>'Finanzplan aktuell'!J10</f>
        <v>0</v>
      </c>
      <c r="K10" s="51"/>
      <c r="L10" s="59" t="str">
        <f>'Vertragsübersicht zukünftig - T'!B43</f>
        <v>Bausparvertrag / Airbag</v>
      </c>
      <c r="M10" s="60">
        <f>'Vertragsübersicht zukünftig - T'!G43/12</f>
        <v>0</v>
      </c>
      <c r="N10" s="23"/>
      <c r="O10" s="24"/>
      <c r="P10" s="25"/>
      <c r="Q10" s="25"/>
      <c r="R10" s="26"/>
    </row>
    <row r="11" spans="1:20" ht="19.5" customHeight="1" x14ac:dyDescent="0.2">
      <c r="A11" s="331"/>
      <c r="B11" s="334"/>
      <c r="C11" s="61" t="s">
        <v>27</v>
      </c>
      <c r="D11" s="62">
        <f>SUM(D5:D10)</f>
        <v>0</v>
      </c>
      <c r="E11" s="32"/>
      <c r="F11" s="455" t="str">
        <f>'Finanzplan aktuell'!F11</f>
        <v>Telefon</v>
      </c>
      <c r="G11" s="454">
        <f>'Finanzplan aktuell'!G11</f>
        <v>0</v>
      </c>
      <c r="H11" s="32"/>
      <c r="I11" s="453" t="str">
        <f>'Finanzplan aktuell'!I11</f>
        <v>Internet / Festnetz</v>
      </c>
      <c r="J11" s="454">
        <f>'Finanzplan aktuell'!J11</f>
        <v>0</v>
      </c>
      <c r="K11" s="51"/>
      <c r="L11" s="64" t="str">
        <f>'Vertragsübersicht zukünftig - T'!B44</f>
        <v>Immobilie monatl. Zuzahlung</v>
      </c>
      <c r="M11" s="65">
        <f>'Vertragsübersicht zukünftig - T'!G44/12</f>
        <v>0</v>
      </c>
      <c r="N11" s="23"/>
      <c r="O11" s="24"/>
      <c r="P11" s="25"/>
      <c r="Q11" s="25"/>
      <c r="R11" s="26"/>
    </row>
    <row r="12" spans="1:20" ht="19.5" customHeight="1" x14ac:dyDescent="0.2">
      <c r="A12" s="331"/>
      <c r="B12" s="334"/>
      <c r="C12" s="66"/>
      <c r="D12" s="67"/>
      <c r="E12" s="32"/>
      <c r="F12" s="453" t="str">
        <f>'Finanzplan aktuell'!F12</f>
        <v>Rauchen</v>
      </c>
      <c r="G12" s="454">
        <f>'Finanzplan aktuell'!G12</f>
        <v>0</v>
      </c>
      <c r="H12" s="32"/>
      <c r="I12" s="453" t="str">
        <f>'Finanzplan aktuell'!I12</f>
        <v>Stellplatz / Garage</v>
      </c>
      <c r="J12" s="454">
        <f>'Finanzplan aktuell'!J12</f>
        <v>0</v>
      </c>
      <c r="K12" s="51"/>
      <c r="L12" s="468" t="str">
        <f>'Vertragsübersicht zukünftig - T'!B45</f>
        <v>+ Umschichtung Tonne ins Depot</v>
      </c>
      <c r="M12" s="68">
        <f>'Vertragsübersicht zukünftig - T'!G45/12</f>
        <v>0</v>
      </c>
      <c r="N12" s="23"/>
      <c r="O12" s="24"/>
      <c r="P12" s="25"/>
      <c r="Q12" s="25"/>
      <c r="R12" s="26"/>
    </row>
    <row r="13" spans="1:20" ht="19.5" customHeight="1" x14ac:dyDescent="0.2">
      <c r="A13" s="331"/>
      <c r="B13" s="334"/>
      <c r="C13" s="69" t="s">
        <v>32</v>
      </c>
      <c r="D13" s="462">
        <f>'Finanzplan aktuell'!D13</f>
        <v>0</v>
      </c>
      <c r="E13" s="32"/>
      <c r="F13" s="453" t="str">
        <f>'Finanzplan aktuell'!F13</f>
        <v>Sport / Hobby</v>
      </c>
      <c r="G13" s="454">
        <f>'Finanzplan aktuell'!G13</f>
        <v>0</v>
      </c>
      <c r="H13" s="32"/>
      <c r="I13" s="453" t="str">
        <f>'Finanzplan aktuell'!I13</f>
        <v>Strom</v>
      </c>
      <c r="J13" s="454">
        <f>'Finanzplan aktuell'!J13</f>
        <v>0</v>
      </c>
      <c r="K13" s="35"/>
      <c r="L13" s="53" t="s">
        <v>35</v>
      </c>
      <c r="M13" s="54">
        <f>SUM(M14:M17)</f>
        <v>0</v>
      </c>
      <c r="N13" s="36"/>
      <c r="O13" s="24"/>
      <c r="P13" s="25"/>
      <c r="Q13" s="25"/>
      <c r="R13" s="26"/>
    </row>
    <row r="14" spans="1:20" ht="19.5" customHeight="1" x14ac:dyDescent="0.2">
      <c r="A14" s="331"/>
      <c r="B14" s="334"/>
      <c r="C14" s="66"/>
      <c r="D14" s="67"/>
      <c r="E14" s="32"/>
      <c r="F14" s="453" t="str">
        <f>'Finanzplan aktuell'!F14</f>
        <v>Tanken / Bahn / Auto</v>
      </c>
      <c r="G14" s="454">
        <f>'Finanzplan aktuell'!G14</f>
        <v>0</v>
      </c>
      <c r="H14" s="32"/>
      <c r="I14" s="453" t="str">
        <f>'Finanzplan aktuell'!I14</f>
        <v>Gas</v>
      </c>
      <c r="J14" s="454">
        <f>'Finanzplan aktuell'!J14</f>
        <v>0</v>
      </c>
      <c r="K14" s="41"/>
      <c r="L14" s="55" t="str">
        <f>'Vertragsübersicht zukünftig - T'!B47</f>
        <v>Riester</v>
      </c>
      <c r="M14" s="71">
        <f>'Vertragsübersicht zukünftig - T'!G47/12</f>
        <v>0</v>
      </c>
      <c r="N14" s="23"/>
      <c r="O14" s="24"/>
      <c r="P14" s="25"/>
      <c r="Q14" s="25"/>
      <c r="R14" s="26"/>
    </row>
    <row r="15" spans="1:20" ht="19.5" customHeight="1" x14ac:dyDescent="0.2">
      <c r="A15" s="331"/>
      <c r="B15" s="334"/>
      <c r="C15" s="69" t="s">
        <v>38</v>
      </c>
      <c r="D15" s="72">
        <f>D11*0.1</f>
        <v>0</v>
      </c>
      <c r="E15" s="32"/>
      <c r="F15" s="453" t="str">
        <f>'Finanzplan aktuell'!F15</f>
        <v>SKY / Netflix / Spotify</v>
      </c>
      <c r="G15" s="454">
        <f>'Finanzplan aktuell'!G15</f>
        <v>0</v>
      </c>
      <c r="H15" s="32"/>
      <c r="I15" s="453" t="str">
        <f>'Finanzplan aktuell'!I15</f>
        <v>Wasser</v>
      </c>
      <c r="J15" s="454">
        <f>'Finanzplan aktuell'!J15</f>
        <v>0</v>
      </c>
      <c r="K15" s="41"/>
      <c r="L15" s="73" t="str">
        <f>'Vertragsübersicht zukünftig - T'!B48</f>
        <v>Flexibles Sparen</v>
      </c>
      <c r="M15" s="74">
        <f>'Vertragsübersicht zukünftig - T'!G48/12</f>
        <v>0</v>
      </c>
      <c r="N15" s="23"/>
      <c r="O15" s="24"/>
      <c r="P15" s="25"/>
      <c r="Q15" s="25"/>
      <c r="R15" s="26"/>
    </row>
    <row r="16" spans="1:20" ht="19.5" customHeight="1" x14ac:dyDescent="0.2">
      <c r="A16" s="331"/>
      <c r="B16" s="334"/>
      <c r="C16" s="75" t="str">
        <f>'Finanzplan aktuell'!C16</f>
        <v>Darlehen / PKV</v>
      </c>
      <c r="D16" s="76"/>
      <c r="E16" s="32"/>
      <c r="F16" s="453" t="str">
        <f>'Finanzplan aktuell'!F16</f>
        <v>Abonnements</v>
      </c>
      <c r="G16" s="454">
        <f>'Finanzplan aktuell'!G16</f>
        <v>0</v>
      </c>
      <c r="H16" s="32"/>
      <c r="I16" s="453" t="str">
        <f>'Finanzplan aktuell'!I16</f>
        <v xml:space="preserve">GEZ </v>
      </c>
      <c r="J16" s="454">
        <f>'Finanzplan aktuell'!J16</f>
        <v>0</v>
      </c>
      <c r="K16" s="41"/>
      <c r="L16" s="73" t="str">
        <f>'Vertragsübersicht zukünftig - T'!B49</f>
        <v>Basis</v>
      </c>
      <c r="M16" s="74">
        <f>'Vertragsübersicht zukünftig - T'!G49/12</f>
        <v>0</v>
      </c>
      <c r="N16" s="23"/>
      <c r="O16" s="24"/>
      <c r="P16" s="25"/>
      <c r="Q16" s="25"/>
      <c r="R16" s="26"/>
    </row>
    <row r="17" spans="1:18" ht="19.5" customHeight="1" x14ac:dyDescent="0.2">
      <c r="A17" s="331"/>
      <c r="B17" s="333"/>
      <c r="C17" s="77" t="str">
        <f>'Finanzplan aktuell'!C17</f>
        <v>xyz</v>
      </c>
      <c r="D17" s="78">
        <f>'Finanzplan aktuell'!D17</f>
        <v>0</v>
      </c>
      <c r="E17" s="29"/>
      <c r="F17" s="453" t="str">
        <f>'Finanzplan aktuell'!F17</f>
        <v>Drogerie / Friseur</v>
      </c>
      <c r="G17" s="454">
        <f>'Finanzplan aktuell'!G17</f>
        <v>0</v>
      </c>
      <c r="H17" s="32"/>
      <c r="I17" s="455" t="str">
        <f>'Finanzplan aktuell'!I17</f>
        <v>Sonstige Ausgaben</v>
      </c>
      <c r="J17" s="454">
        <f>'Finanzplan aktuell'!J17</f>
        <v>0</v>
      </c>
      <c r="K17" s="41"/>
      <c r="L17" s="79" t="str">
        <f>'Vertragsübersicht zukünftig - T'!B50</f>
        <v>[…]</v>
      </c>
      <c r="M17" s="80">
        <f>'Vertragsübersicht zukünftig - T'!G50/12</f>
        <v>0</v>
      </c>
      <c r="N17" s="23"/>
      <c r="O17" s="24"/>
      <c r="P17" s="25"/>
      <c r="Q17" s="25"/>
      <c r="R17" s="26"/>
    </row>
    <row r="18" spans="1:18" ht="19.5" customHeight="1" x14ac:dyDescent="0.2">
      <c r="A18" s="331"/>
      <c r="B18" s="333"/>
      <c r="C18" s="77" t="str">
        <f>'Finanzplan aktuell'!C18</f>
        <v>[…]</v>
      </c>
      <c r="D18" s="78">
        <f>'Finanzplan aktuell'!D18</f>
        <v>0</v>
      </c>
      <c r="E18" s="29"/>
      <c r="F18" s="453" t="str">
        <f>'Finanzplan aktuell'!F18</f>
        <v>Haustier</v>
      </c>
      <c r="G18" s="454">
        <f>'Finanzplan aktuell'!G18</f>
        <v>0</v>
      </c>
      <c r="H18" s="32"/>
      <c r="I18" s="456" t="str">
        <f>'Finanzplan aktuell'!I18</f>
        <v>[…]</v>
      </c>
      <c r="J18" s="454">
        <f>'Finanzplan aktuell'!J18</f>
        <v>0</v>
      </c>
      <c r="K18" s="32"/>
      <c r="L18" s="82" t="s">
        <v>48</v>
      </c>
      <c r="M18" s="83">
        <f>SUM(M19:M21)</f>
        <v>0</v>
      </c>
      <c r="N18" s="36"/>
      <c r="O18" s="24"/>
      <c r="P18" s="25"/>
      <c r="Q18" s="25"/>
      <c r="R18" s="26"/>
    </row>
    <row r="19" spans="1:18" ht="19.5" customHeight="1" x14ac:dyDescent="0.2">
      <c r="A19" s="331"/>
      <c r="B19" s="333"/>
      <c r="C19" s="77" t="str">
        <f>'Finanzplan aktuell'!C19</f>
        <v>[…]</v>
      </c>
      <c r="D19" s="78">
        <f>'Finanzplan aktuell'!D19</f>
        <v>0</v>
      </c>
      <c r="E19" s="29"/>
      <c r="F19" s="453" t="str">
        <f>'Finanzplan aktuell'!F19</f>
        <v>Kfz Steuer</v>
      </c>
      <c r="G19" s="454">
        <f>'Finanzplan aktuell'!G19</f>
        <v>0</v>
      </c>
      <c r="H19" s="32"/>
      <c r="I19" s="456" t="str">
        <f>'Finanzplan aktuell'!I19</f>
        <v>[…]</v>
      </c>
      <c r="J19" s="454">
        <f>'Finanzplan aktuell'!J19</f>
        <v>0</v>
      </c>
      <c r="K19" s="41"/>
      <c r="L19" s="84" t="str">
        <f>'Vertragsübersicht zukünftig - T'!B62</f>
        <v>Kinderkonto</v>
      </c>
      <c r="M19" s="85">
        <f>'Vertragsübersicht zukünftig - T'!G62/12</f>
        <v>0</v>
      </c>
      <c r="N19" s="36"/>
      <c r="O19" s="24"/>
      <c r="P19" s="25"/>
      <c r="Q19" s="25"/>
      <c r="R19" s="26"/>
    </row>
    <row r="20" spans="1:18" ht="19.5" customHeight="1" x14ac:dyDescent="0.2">
      <c r="A20" s="331"/>
      <c r="B20" s="333"/>
      <c r="C20" s="77" t="str">
        <f>'Finanzplan aktuell'!C20</f>
        <v>PKV + PV I</v>
      </c>
      <c r="D20" s="78">
        <f>'Finanzplan aktuell'!D20</f>
        <v>0</v>
      </c>
      <c r="E20" s="29"/>
      <c r="F20" s="453" t="str">
        <f>'Finanzplan aktuell'!F20</f>
        <v>Sonstige Ausgaben</v>
      </c>
      <c r="G20" s="454">
        <f>'Finanzplan aktuell'!G20</f>
        <v>0</v>
      </c>
      <c r="H20" s="32"/>
      <c r="I20" s="456" t="str">
        <f>'Finanzplan aktuell'!I20</f>
        <v>[…]</v>
      </c>
      <c r="J20" s="454">
        <f>'Finanzplan aktuell'!J20</f>
        <v>0</v>
      </c>
      <c r="K20" s="32"/>
      <c r="L20" s="86" t="str">
        <f>'Vertragsübersicht zukünftig - T'!B63</f>
        <v>Kinderdepot</v>
      </c>
      <c r="M20" s="87">
        <f>'Vertragsübersicht zukünftig - T'!G63/12</f>
        <v>0</v>
      </c>
      <c r="N20" s="36"/>
      <c r="O20" s="24"/>
      <c r="P20" s="25"/>
      <c r="Q20" s="25"/>
      <c r="R20" s="26"/>
    </row>
    <row r="21" spans="1:18" ht="19.5" customHeight="1" x14ac:dyDescent="0.2">
      <c r="A21" s="331"/>
      <c r="B21" s="333"/>
      <c r="C21" s="77" t="str">
        <f>'Finanzplan aktuell'!C21</f>
        <v>PKV + PV II</v>
      </c>
      <c r="D21" s="78">
        <f>'Finanzplan aktuell'!D21</f>
        <v>0</v>
      </c>
      <c r="E21" s="29"/>
      <c r="F21" s="459" t="str">
        <f>'Finanzplan aktuell'!F21</f>
        <v>[…]</v>
      </c>
      <c r="G21" s="460">
        <f>'Finanzplan aktuell'!G21</f>
        <v>0</v>
      </c>
      <c r="H21" s="32"/>
      <c r="I21" s="456" t="str">
        <f>'Finanzplan aktuell'!I21</f>
        <v>[…]</v>
      </c>
      <c r="J21" s="454">
        <f>'Finanzplan aktuell'!J21</f>
        <v>0</v>
      </c>
      <c r="K21" s="32"/>
      <c r="L21" s="90" t="str">
        <f>'Vertragsübersicht zukünftig - T'!B64</f>
        <v>Kinder langfristig</v>
      </c>
      <c r="M21" s="91">
        <f>'Vertragsübersicht zukünftig - T'!G64/12</f>
        <v>0</v>
      </c>
      <c r="N21" s="36"/>
      <c r="O21" s="24"/>
      <c r="P21" s="25"/>
      <c r="Q21" s="25"/>
      <c r="R21" s="26"/>
    </row>
    <row r="22" spans="1:18" ht="19.5" customHeight="1" x14ac:dyDescent="0.2">
      <c r="A22" s="331"/>
      <c r="B22" s="332"/>
      <c r="C22" s="92" t="s">
        <v>155</v>
      </c>
      <c r="D22" s="93">
        <f>SUM(D17:D21)</f>
        <v>0</v>
      </c>
      <c r="E22" s="94"/>
      <c r="F22" s="461" t="str">
        <f>'Finanzplan aktuell'!F22</f>
        <v>Urlaub</v>
      </c>
      <c r="G22" s="462">
        <v>0</v>
      </c>
      <c r="H22" s="96"/>
      <c r="I22" s="456" t="str">
        <f>'Finanzplan aktuell'!I22</f>
        <v>[…]</v>
      </c>
      <c r="J22" s="454">
        <f>'Finanzplan aktuell'!J22</f>
        <v>0</v>
      </c>
      <c r="K22" s="12"/>
      <c r="L22" s="97"/>
      <c r="M22" s="98"/>
      <c r="N22" s="14"/>
      <c r="O22" s="24"/>
      <c r="P22" s="25"/>
      <c r="Q22" s="25"/>
      <c r="R22" s="26"/>
    </row>
    <row r="23" spans="1:18" ht="19.5" customHeight="1" x14ac:dyDescent="0.2">
      <c r="A23" s="331"/>
      <c r="B23" s="335"/>
      <c r="C23" s="99" t="s">
        <v>54</v>
      </c>
      <c r="D23" s="100">
        <f>D11-D15-D22</f>
        <v>0</v>
      </c>
      <c r="E23" s="32"/>
      <c r="F23" s="101" t="s">
        <v>55</v>
      </c>
      <c r="G23" s="102">
        <f>SUM(G6:G22)</f>
        <v>0</v>
      </c>
      <c r="H23" s="41"/>
      <c r="I23" s="103" t="s">
        <v>55</v>
      </c>
      <c r="J23" s="104">
        <f>SUM(J7:J22)</f>
        <v>0</v>
      </c>
      <c r="K23" s="20"/>
      <c r="L23" s="103" t="s">
        <v>55</v>
      </c>
      <c r="M23" s="471">
        <f>M6+M8+M13+M18-M12</f>
        <v>0</v>
      </c>
      <c r="N23" s="105"/>
      <c r="O23" s="24"/>
      <c r="P23" s="25"/>
      <c r="Q23" s="25"/>
      <c r="R23" s="26"/>
    </row>
    <row r="24" spans="1:18" ht="24" customHeight="1" x14ac:dyDescent="0.2">
      <c r="A24" s="331"/>
      <c r="B24" s="336"/>
      <c r="C24" s="106"/>
      <c r="D24" s="107"/>
      <c r="E24" s="32"/>
      <c r="F24" s="108" t="s">
        <v>56</v>
      </c>
      <c r="G24" s="109">
        <f>G5-G23</f>
        <v>0</v>
      </c>
      <c r="H24" s="32"/>
      <c r="I24" s="110" t="s">
        <v>56</v>
      </c>
      <c r="J24" s="111">
        <f>J5-J23</f>
        <v>0</v>
      </c>
      <c r="K24" s="32"/>
      <c r="L24" s="112" t="s">
        <v>56</v>
      </c>
      <c r="M24" s="111">
        <f>M5-M23</f>
        <v>0</v>
      </c>
      <c r="N24" s="113"/>
      <c r="O24" s="24"/>
      <c r="P24" s="25"/>
      <c r="Q24" s="25"/>
      <c r="R24" s="26"/>
    </row>
    <row r="25" spans="1:18" ht="19.5" customHeight="1" x14ac:dyDescent="0.2">
      <c r="A25" s="331"/>
      <c r="B25" s="337"/>
      <c r="C25" s="114" t="s">
        <v>57</v>
      </c>
      <c r="D25" s="477" t="str">
        <f>IF(D22=0,"1",IF(D22&lt;=50%*M23,"2",IF(D22&lt;=100%*M23,"3",IF(D22&lt;=150%*M23,"4",IF(D22&lt;=200%*M23,"5",IF(D22&gt;200%*M23,"6"))))))</f>
        <v>1</v>
      </c>
      <c r="E25" s="32"/>
      <c r="F25" s="114" t="s">
        <v>57</v>
      </c>
      <c r="G25" s="115" t="str">
        <f>IF(G23&lt;=75%*G5,"1",IF(G23&lt;=100%*G5,"2",IF(G23&lt;=125%*G5,"3",IF(G23&lt;=150%*G5,"4",IF(G23&lt;=175%*G5,"5",IF(G23&gt;175%*G5,"6"))))))</f>
        <v>1</v>
      </c>
      <c r="H25" s="41"/>
      <c r="I25" s="116" t="s">
        <v>57</v>
      </c>
      <c r="J25" s="117" t="str">
        <f>IF(J23&lt;=75%*J5,"1",IF(J23&lt;=100%*J5,"2",IF(J23&lt;=125%*J5,"3",IF(J23&lt;=150%*J5,"4",IF(J23&lt;=175%*J5,"5",IF(J23&gt;175%*J5,"6"))))))</f>
        <v>1</v>
      </c>
      <c r="K25" s="20"/>
      <c r="L25" s="116" t="s">
        <v>57</v>
      </c>
      <c r="M25" s="118" t="str">
        <f>IF(M23&gt;=125%*(M5),"1",IF(M23&gt;=100%*(M5),"2",IF(M23&gt;=75%*(M5),"3",IF(M23&gt;=50%*(M5),"4",IF(M23&gt;=25%*(M5),"5",IF(M23&lt;25%*(M5),"6"))))))</f>
        <v>1</v>
      </c>
      <c r="N25" s="119"/>
      <c r="O25" s="24"/>
      <c r="P25" s="25"/>
      <c r="Q25" s="25"/>
      <c r="R25" s="26"/>
    </row>
    <row r="26" spans="1:18" ht="19.5" customHeight="1" x14ac:dyDescent="0.2">
      <c r="A26" s="331"/>
      <c r="B26" s="438"/>
      <c r="C26" s="120"/>
      <c r="D26" s="120"/>
      <c r="E26" s="12"/>
      <c r="F26" s="120"/>
      <c r="G26" s="120"/>
      <c r="H26" s="12"/>
      <c r="I26" s="121"/>
      <c r="J26" s="121"/>
      <c r="K26" s="12"/>
      <c r="L26" s="122"/>
      <c r="M26" s="121"/>
      <c r="N26" s="123"/>
      <c r="O26" s="24"/>
      <c r="P26" s="25"/>
      <c r="Q26" s="25"/>
      <c r="R26" s="26"/>
    </row>
    <row r="27" spans="1:18" ht="19.5" customHeight="1" x14ac:dyDescent="0.2">
      <c r="A27" s="331"/>
      <c r="B27" s="333"/>
      <c r="C27" s="478" t="s">
        <v>58</v>
      </c>
      <c r="D27" s="124"/>
      <c r="E27" s="41"/>
      <c r="F27" s="478" t="s">
        <v>59</v>
      </c>
      <c r="G27" s="125"/>
      <c r="H27" s="20"/>
      <c r="I27" s="126"/>
      <c r="J27" s="127"/>
      <c r="K27" s="20"/>
      <c r="L27" s="128" t="s">
        <v>60</v>
      </c>
      <c r="M27" s="467">
        <f>'Finanzplan aktuell'!M27</f>
        <v>43831</v>
      </c>
      <c r="N27" s="23"/>
      <c r="O27" s="24"/>
      <c r="P27" s="25"/>
      <c r="Q27" s="25"/>
      <c r="R27" s="26"/>
    </row>
    <row r="28" spans="1:18" ht="19.5" customHeight="1" x14ac:dyDescent="0.2">
      <c r="A28" s="331"/>
      <c r="B28" s="333"/>
      <c r="C28" s="479"/>
      <c r="D28" s="130"/>
      <c r="E28" s="41"/>
      <c r="F28" s="479"/>
      <c r="G28" s="131"/>
      <c r="H28" s="20"/>
      <c r="I28" s="132"/>
      <c r="J28" s="133"/>
      <c r="K28" s="132"/>
      <c r="L28" s="134"/>
      <c r="M28" s="134"/>
      <c r="N28" s="14"/>
      <c r="O28" s="24"/>
      <c r="P28" s="25"/>
      <c r="Q28" s="25"/>
      <c r="R28" s="26"/>
    </row>
    <row r="29" spans="1:18" ht="19.5" customHeight="1" x14ac:dyDescent="0.2">
      <c r="A29" s="331"/>
      <c r="B29" s="338"/>
      <c r="C29" s="135" t="s">
        <v>61</v>
      </c>
      <c r="D29" s="104">
        <f>D15</f>
        <v>0</v>
      </c>
      <c r="E29" s="20"/>
      <c r="F29" s="136" t="str">
        <f>'Finanzplan aktuell'!F29</f>
        <v>Girokonten</v>
      </c>
      <c r="G29" s="463">
        <f>'Finanzplan aktuell'!G29</f>
        <v>0</v>
      </c>
      <c r="H29" s="20"/>
      <c r="I29" s="132"/>
      <c r="J29" s="133"/>
      <c r="K29" s="20"/>
      <c r="L29" s="21" t="s">
        <v>63</v>
      </c>
      <c r="M29" s="137">
        <f>D23/3</f>
        <v>0</v>
      </c>
      <c r="N29" s="138"/>
      <c r="O29" s="24"/>
      <c r="P29" s="25"/>
      <c r="Q29" s="25"/>
      <c r="R29" s="26"/>
    </row>
    <row r="30" spans="1:18" ht="19.5" customHeight="1" x14ac:dyDescent="0.2">
      <c r="A30" s="331"/>
      <c r="B30" s="338"/>
      <c r="C30" s="27" t="s">
        <v>88</v>
      </c>
      <c r="D30" s="139">
        <f>('Vertragsübersicht zukünftig - T'!G6+'Vertragsübersicht zukünftig - T'!G7+'Vertragsübersicht zukünftig - T'!G8+'Vertragsübersicht zukünftig - T'!G9+'Vertragsübersicht zukünftig - T'!G10+'Vertragsübersicht zukünftig - T'!G11)/12</f>
        <v>0</v>
      </c>
      <c r="E30" s="20"/>
      <c r="F30" s="140" t="str">
        <f>'Finanzplan aktuell'!F30</f>
        <v>Tagesgeldkonten</v>
      </c>
      <c r="G30" s="464">
        <f>'Finanzplan aktuell'!G30</f>
        <v>0</v>
      </c>
      <c r="H30" s="20"/>
      <c r="I30" s="132"/>
      <c r="J30" s="133"/>
      <c r="K30" s="132"/>
      <c r="L30" s="134"/>
      <c r="M30" s="134"/>
      <c r="N30" s="141"/>
      <c r="O30" s="24"/>
      <c r="P30" s="25"/>
      <c r="Q30" s="25"/>
      <c r="R30" s="142"/>
    </row>
    <row r="31" spans="1:18" ht="19.5" customHeight="1" x14ac:dyDescent="0.2">
      <c r="A31" s="331"/>
      <c r="B31" s="338"/>
      <c r="C31" s="37" t="s">
        <v>65</v>
      </c>
      <c r="D31" s="143">
        <f>'Vertragsübersicht zukünftig - T'!G12/12</f>
        <v>0</v>
      </c>
      <c r="E31" s="20"/>
      <c r="F31" s="140" t="str">
        <f>'Finanzplan aktuell'!F31</f>
        <v>Depot + Bausparsummen</v>
      </c>
      <c r="G31" s="464">
        <f>'Finanzplan aktuell'!G31</f>
        <v>0</v>
      </c>
      <c r="H31" s="20"/>
      <c r="I31" s="132"/>
      <c r="J31" s="133"/>
      <c r="K31" s="20"/>
      <c r="L31" s="478" t="s">
        <v>67</v>
      </c>
      <c r="M31" s="144"/>
      <c r="N31" s="138"/>
      <c r="O31" s="24"/>
      <c r="P31" s="25"/>
      <c r="Q31" s="25"/>
      <c r="R31" s="145"/>
    </row>
    <row r="32" spans="1:18" ht="19.5" customHeight="1" x14ac:dyDescent="0.2">
      <c r="A32" s="331"/>
      <c r="B32" s="339"/>
      <c r="C32" s="37" t="s">
        <v>68</v>
      </c>
      <c r="D32" s="143">
        <f>'Vertragsübersicht zukünftig - T'!G13/12</f>
        <v>0</v>
      </c>
      <c r="E32" s="20"/>
      <c r="F32" s="140" t="str">
        <f>'Finanzplan aktuell'!F32</f>
        <v>Rückkaufwerte</v>
      </c>
      <c r="G32" s="465">
        <f>'Finanzplan aktuell'!G32</f>
        <v>0</v>
      </c>
      <c r="H32" s="20"/>
      <c r="I32" s="132"/>
      <c r="J32" s="133"/>
      <c r="K32" s="20"/>
      <c r="L32" s="479"/>
      <c r="M32" s="146"/>
      <c r="N32" s="105"/>
      <c r="O32" s="24"/>
      <c r="P32" s="25"/>
      <c r="Q32" s="25"/>
      <c r="R32" s="145"/>
    </row>
    <row r="33" spans="1:18" ht="19.5" customHeight="1" x14ac:dyDescent="0.2">
      <c r="A33" s="331"/>
      <c r="B33" s="338"/>
      <c r="C33" s="37" t="s">
        <v>70</v>
      </c>
      <c r="D33" s="143">
        <f>'Vertragsübersicht zukünftig - T'!G14/12</f>
        <v>0</v>
      </c>
      <c r="E33" s="20"/>
      <c r="F33" s="147" t="str">
        <f>'Finanzplan aktuell'!F33</f>
        <v>Immobilien</v>
      </c>
      <c r="G33" s="148">
        <f>'Vertragsübersicht zukünftig - T'!J52+'Vertragsübersicht zukünftig - T'!J56</f>
        <v>0</v>
      </c>
      <c r="H33" s="20"/>
      <c r="I33" s="132"/>
      <c r="J33" s="133"/>
      <c r="K33" s="20"/>
      <c r="L33" s="149" t="s">
        <v>72</v>
      </c>
      <c r="M33" s="150">
        <f>D23</f>
        <v>0</v>
      </c>
      <c r="N33" s="138"/>
      <c r="O33" s="24"/>
      <c r="P33" s="25"/>
      <c r="Q33" s="25"/>
      <c r="R33" s="26"/>
    </row>
    <row r="34" spans="1:18" ht="19.5" customHeight="1" x14ac:dyDescent="0.2">
      <c r="A34" s="331"/>
      <c r="B34" s="338"/>
      <c r="C34" s="37" t="s">
        <v>73</v>
      </c>
      <c r="D34" s="143">
        <f>'Vertragsübersicht zukünftig - T'!G17/12</f>
        <v>0</v>
      </c>
      <c r="E34" s="20"/>
      <c r="F34" s="151" t="str">
        <f>'Finanzplan aktuell'!F34</f>
        <v>Verbindlichkeiten</v>
      </c>
      <c r="G34" s="152">
        <f>'Vertragsübersicht zukünftig - T'!J55</f>
        <v>0</v>
      </c>
      <c r="H34" s="20"/>
      <c r="I34" s="153"/>
      <c r="J34" s="154"/>
      <c r="K34" s="20"/>
      <c r="L34" s="155"/>
      <c r="M34" s="156"/>
      <c r="N34" s="138"/>
      <c r="O34" s="24"/>
      <c r="P34" s="25"/>
      <c r="Q34" s="25"/>
      <c r="R34" s="26"/>
    </row>
    <row r="35" spans="1:18" ht="19.5" customHeight="1" x14ac:dyDescent="0.25">
      <c r="A35" s="331"/>
      <c r="B35" s="338"/>
      <c r="C35" s="37" t="s">
        <v>156</v>
      </c>
      <c r="D35" s="143">
        <f>('Vertragsübersicht zukünftig - T'!G24+'Vertragsübersicht zukünftig - T'!G25)/12</f>
        <v>0</v>
      </c>
      <c r="E35" s="20"/>
      <c r="F35" s="103" t="s">
        <v>55</v>
      </c>
      <c r="G35" s="104">
        <f>SUM(G29:G33)-G34</f>
        <v>0</v>
      </c>
      <c r="H35" s="20"/>
      <c r="I35" s="157" t="s">
        <v>76</v>
      </c>
      <c r="J35" s="158" t="e">
        <f>(G23/D11)</f>
        <v>#DIV/0!</v>
      </c>
      <c r="K35" s="20"/>
      <c r="L35" s="159" t="s">
        <v>77</v>
      </c>
      <c r="M35" s="160">
        <f>J23+G23+M23</f>
        <v>0</v>
      </c>
      <c r="N35" s="161"/>
      <c r="O35" s="24"/>
      <c r="P35" s="25"/>
      <c r="Q35" s="25"/>
      <c r="R35" s="26"/>
    </row>
    <row r="36" spans="1:18" ht="19.5" customHeight="1" x14ac:dyDescent="0.2">
      <c r="A36" s="331"/>
      <c r="B36" s="338"/>
      <c r="C36" s="37" t="s">
        <v>78</v>
      </c>
      <c r="D36" s="143">
        <f>'Vertragsübersicht zukünftig - T'!G26/12</f>
        <v>0</v>
      </c>
      <c r="E36" s="29"/>
      <c r="F36" s="162" t="str">
        <f>'Finanzplan aktuell'!F36</f>
        <v>Vermögenswirksame Leist. AG</v>
      </c>
      <c r="G36" s="464">
        <f>'Finanzplan aktuell'!G36</f>
        <v>0</v>
      </c>
      <c r="H36" s="41"/>
      <c r="I36" s="157" t="s">
        <v>80</v>
      </c>
      <c r="J36" s="163" t="e">
        <f>(J23/D11)</f>
        <v>#DIV/0!</v>
      </c>
      <c r="K36" s="20"/>
      <c r="L36" s="164" t="str">
        <f>IF(M37&lt;=0,"Achtung: Ausgaben übersteigen Einnahmen!!!","")</f>
        <v>Achtung: Ausgaben übersteigen Einnahmen!!!</v>
      </c>
      <c r="M36" s="156"/>
      <c r="N36" s="138"/>
      <c r="O36" s="24"/>
      <c r="P36" s="25"/>
      <c r="Q36" s="25"/>
      <c r="R36" s="26"/>
    </row>
    <row r="37" spans="1:18" ht="19.5" customHeight="1" x14ac:dyDescent="0.2">
      <c r="A37" s="331"/>
      <c r="B37" s="333"/>
      <c r="C37" s="57" t="s">
        <v>123</v>
      </c>
      <c r="D37" s="165">
        <f>('Vertragsübersicht zukünftig - T'!G27+'Vertragsübersicht zukünftig - T'!G28+'Vertragsübersicht zukünftig - T'!G29+'Vertragsübersicht zukünftig - T'!G30+'Vertragsübersicht zukünftig - T'!G31)/12</f>
        <v>0</v>
      </c>
      <c r="E37" s="29"/>
      <c r="F37" s="166" t="str">
        <f>'Finanzplan aktuell'!F37</f>
        <v>Vermögenswirksame Leist. AG</v>
      </c>
      <c r="G37" s="464">
        <f>'Finanzplan aktuell'!G37</f>
        <v>0</v>
      </c>
      <c r="H37" s="41"/>
      <c r="I37" s="157" t="s">
        <v>82</v>
      </c>
      <c r="J37" s="167" t="e">
        <f>M23/D11</f>
        <v>#DIV/0!</v>
      </c>
      <c r="K37" s="20"/>
      <c r="L37" s="168" t="s">
        <v>83</v>
      </c>
      <c r="M37" s="169">
        <f>(M33-M35)+D39</f>
        <v>0</v>
      </c>
      <c r="N37" s="23"/>
      <c r="O37" s="24"/>
      <c r="P37" s="25"/>
      <c r="Q37" s="25"/>
      <c r="R37" s="26"/>
    </row>
    <row r="38" spans="1:18" ht="21" customHeight="1" x14ac:dyDescent="0.2">
      <c r="A38" s="331"/>
      <c r="B38" s="334"/>
      <c r="C38" s="170" t="s">
        <v>55</v>
      </c>
      <c r="D38" s="171">
        <f>SUM(D30:D37)</f>
        <v>0</v>
      </c>
      <c r="E38" s="32"/>
      <c r="F38" s="166" t="str">
        <f>'Finanzplan aktuell'!F38</f>
        <v>Sonder- / Steuerrückzahlung</v>
      </c>
      <c r="G38" s="464">
        <f>'Finanzplan aktuell'!G38</f>
        <v>0</v>
      </c>
      <c r="H38" s="41"/>
      <c r="I38" s="157" t="s">
        <v>58</v>
      </c>
      <c r="J38" s="172" t="e">
        <f>D38/D11</f>
        <v>#DIV/0!</v>
      </c>
      <c r="K38" s="20"/>
      <c r="L38" s="173"/>
      <c r="M38" s="174"/>
      <c r="N38" s="23"/>
      <c r="O38" s="24"/>
      <c r="P38" s="25"/>
      <c r="Q38" s="25"/>
      <c r="R38" s="26"/>
    </row>
    <row r="39" spans="1:18" ht="18.95" customHeight="1" x14ac:dyDescent="0.2">
      <c r="A39" s="331"/>
      <c r="B39" s="340"/>
      <c r="C39" s="175" t="s">
        <v>56</v>
      </c>
      <c r="D39" s="176">
        <f>(D29-D38)</f>
        <v>0</v>
      </c>
      <c r="E39" s="29"/>
      <c r="F39" s="177" t="str">
        <f>'Finanzplan aktuell'!F39</f>
        <v>Sonder- / Steuerrückzahlung</v>
      </c>
      <c r="G39" s="464">
        <f>'Finanzplan aktuell'!G39</f>
        <v>0</v>
      </c>
      <c r="H39" s="41"/>
      <c r="I39" s="178" t="s">
        <v>85</v>
      </c>
      <c r="J39" s="179" t="e">
        <f>M37/D11</f>
        <v>#DIV/0!</v>
      </c>
      <c r="K39" s="20"/>
      <c r="L39" s="128" t="s">
        <v>86</v>
      </c>
      <c r="M39" s="180">
        <f>SUM(G25+J25+M25+D25)/4</f>
        <v>1</v>
      </c>
      <c r="N39" s="181"/>
      <c r="O39" s="24"/>
      <c r="P39" s="25"/>
      <c r="Q39" s="25"/>
      <c r="R39" s="26"/>
    </row>
    <row r="40" spans="1:18" ht="40.35" customHeight="1" x14ac:dyDescent="0.2">
      <c r="A40" s="331"/>
      <c r="B40" s="341"/>
      <c r="C40" s="182"/>
      <c r="D40" s="182"/>
      <c r="E40" s="183"/>
      <c r="F40" s="183"/>
      <c r="G40" s="184"/>
      <c r="H40" s="183"/>
      <c r="I40" s="182"/>
      <c r="J40" s="182"/>
      <c r="K40" s="183"/>
      <c r="L40" s="182"/>
      <c r="M40" s="182"/>
      <c r="N40" s="185"/>
      <c r="O40" s="186"/>
      <c r="P40" s="187"/>
      <c r="Q40" s="187"/>
      <c r="R40" s="188"/>
    </row>
  </sheetData>
  <mergeCells count="3">
    <mergeCell ref="C27:C28"/>
    <mergeCell ref="F27:F28"/>
    <mergeCell ref="L31:L32"/>
  </mergeCells>
  <conditionalFormatting sqref="L35:M36">
    <cfRule type="expression" dxfId="3" priority="1">
      <formula>$M$35&gt;$M$33</formula>
    </cfRule>
  </conditionalFormatting>
  <pageMargins left="0.25" right="0.25" top="0.75" bottom="0.75" header="0.3" footer="0.3"/>
  <pageSetup scale="65" orientation="landscape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72D0A-5996-BF4F-9D11-41967E99891A}">
  <dimension ref="B1:IW65"/>
  <sheetViews>
    <sheetView showGridLines="0" topLeftCell="A4" zoomScale="67" workbookViewId="0">
      <selection activeCell="J42" sqref="J42"/>
    </sheetView>
  </sheetViews>
  <sheetFormatPr baseColWidth="10" defaultColWidth="10.85546875" defaultRowHeight="12.75" customHeight="1" x14ac:dyDescent="0.2"/>
  <cols>
    <col min="1" max="1" width="1" style="237" customWidth="1"/>
    <col min="2" max="2" width="27.7109375" style="236" customWidth="1"/>
    <col min="3" max="3" width="16" style="236" customWidth="1"/>
    <col min="4" max="4" width="21.42578125" style="236" customWidth="1"/>
    <col min="5" max="5" width="10.42578125" style="236" customWidth="1"/>
    <col min="6" max="11" width="14" style="236" customWidth="1"/>
    <col min="12" max="13" width="15.140625" style="236" customWidth="1"/>
    <col min="14" max="14" width="4.28515625" style="236" customWidth="1"/>
    <col min="15" max="18" width="10.85546875" style="236" customWidth="1"/>
    <col min="19" max="19" width="6.140625" style="236" customWidth="1"/>
    <col min="20" max="257" width="10.85546875" style="236" customWidth="1"/>
    <col min="258" max="16384" width="10.85546875" style="237"/>
  </cols>
  <sheetData>
    <row r="1" spans="2:23" ht="6.95" customHeight="1" x14ac:dyDescent="0.2"/>
    <row r="2" spans="2:23" ht="18.75" customHeight="1" x14ac:dyDescent="0.3">
      <c r="B2" s="480" t="s">
        <v>89</v>
      </c>
      <c r="C2" s="481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239"/>
      <c r="P2" s="239"/>
      <c r="Q2" s="239"/>
      <c r="R2" s="240"/>
      <c r="S2" s="241"/>
      <c r="T2" s="8" t="s">
        <v>1</v>
      </c>
      <c r="U2" s="9"/>
      <c r="V2" s="9"/>
      <c r="W2" s="10"/>
    </row>
    <row r="3" spans="2:23" ht="29.25" customHeight="1" x14ac:dyDescent="0.2">
      <c r="B3" s="482"/>
      <c r="C3" s="483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244"/>
      <c r="P3" s="244"/>
      <c r="Q3" s="244"/>
      <c r="R3" s="245"/>
      <c r="S3" s="241"/>
      <c r="T3" s="246"/>
      <c r="U3" s="16"/>
      <c r="V3" s="16"/>
      <c r="W3" s="247"/>
    </row>
    <row r="4" spans="2:23" ht="39" customHeight="1" x14ac:dyDescent="0.2">
      <c r="B4" s="248" t="s">
        <v>58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50"/>
      <c r="N4" s="251"/>
      <c r="O4" s="484" t="str">
        <f>'Vertragsübersicht aktuell'!O4:R4</f>
        <v>Zusatzinformationen</v>
      </c>
      <c r="P4" s="485"/>
      <c r="Q4" s="485"/>
      <c r="R4" s="486"/>
      <c r="S4" s="241"/>
      <c r="T4" s="252"/>
      <c r="U4" s="25"/>
      <c r="V4" s="25"/>
      <c r="W4" s="253"/>
    </row>
    <row r="5" spans="2:23" ht="31.5" customHeight="1" x14ac:dyDescent="0.2">
      <c r="B5" s="254" t="s">
        <v>91</v>
      </c>
      <c r="C5" s="254" t="s">
        <v>92</v>
      </c>
      <c r="D5" s="254" t="s">
        <v>93</v>
      </c>
      <c r="E5" s="254" t="s">
        <v>94</v>
      </c>
      <c r="F5" s="254" t="s">
        <v>95</v>
      </c>
      <c r="G5" s="254" t="s">
        <v>96</v>
      </c>
      <c r="H5" s="254" t="s">
        <v>97</v>
      </c>
      <c r="I5" s="254" t="s">
        <v>98</v>
      </c>
      <c r="J5" s="254" t="s">
        <v>99</v>
      </c>
      <c r="K5" s="254" t="s">
        <v>100</v>
      </c>
      <c r="L5" s="254" t="s">
        <v>101</v>
      </c>
      <c r="M5" s="254" t="s">
        <v>102</v>
      </c>
      <c r="N5" s="255"/>
      <c r="O5" s="256" t="s">
        <v>103</v>
      </c>
      <c r="P5" s="256" t="s">
        <v>104</v>
      </c>
      <c r="Q5" s="256" t="s">
        <v>105</v>
      </c>
      <c r="R5" s="256" t="s">
        <v>106</v>
      </c>
      <c r="S5" s="241"/>
      <c r="T5" s="252"/>
      <c r="U5" s="25"/>
      <c r="V5" s="25"/>
      <c r="W5" s="253"/>
    </row>
    <row r="6" spans="2:23" ht="15" customHeight="1" x14ac:dyDescent="0.2">
      <c r="B6" s="257" t="str">
        <f>'Vertragsübersicht aktuell'!B6</f>
        <v>Privathaftpflicht</v>
      </c>
      <c r="C6" s="261" t="str">
        <f>IF('Vertragsübersicht aktuell'!C6&lt;&gt;"",'Vertragsübersicht aktuell'!C6,"")</f>
        <v/>
      </c>
      <c r="D6" s="258" t="str">
        <f>IF('Vertragsübersicht aktuell'!D6&lt;&gt;"",'Vertragsübersicht aktuell'!D6,"")</f>
        <v/>
      </c>
      <c r="E6" s="342" t="str">
        <f>IF('Vertragsübersicht aktuell'!E6&lt;&gt;"",'Vertragsübersicht aktuell'!E6,"")</f>
        <v/>
      </c>
      <c r="F6" s="265" t="str">
        <f>IF('Vertragsübersicht aktuell'!F6&lt;&gt;"",'Vertragsübersicht aktuell'!F6,"")</f>
        <v/>
      </c>
      <c r="G6" s="261">
        <f>IF('Vertragsübersicht aktuell'!G6&lt;&gt;"",'Vertragsübersicht aktuell'!G6,"")</f>
        <v>0</v>
      </c>
      <c r="H6" s="262" t="str">
        <f>IF('Vertragsübersicht aktuell'!H6&lt;&gt;"",'Vertragsübersicht aktuell'!H6,"")</f>
        <v/>
      </c>
      <c r="I6" s="262" t="str">
        <f>IF('Vertragsübersicht aktuell'!I6&lt;&gt;"",'Vertragsübersicht aktuell'!I6,"")</f>
        <v/>
      </c>
      <c r="J6" s="263" t="str">
        <f>IF('Vertragsübersicht aktuell'!J6&lt;&gt;"",'Vertragsübersicht aktuell'!J6,"")</f>
        <v/>
      </c>
      <c r="K6" s="263" t="str">
        <f>IF('Vertragsübersicht aktuell'!K6&lt;&gt;"",'Vertragsübersicht aktuell'!K6,"")</f>
        <v/>
      </c>
      <c r="L6" s="263" t="str">
        <f>IF('Vertragsübersicht aktuell'!L6&lt;&gt;"",'Vertragsübersicht aktuell'!L6,"")</f>
        <v/>
      </c>
      <c r="M6" s="263" t="str">
        <f>IF('Vertragsübersicht aktuell'!M6&lt;&gt;"",'Vertragsübersicht aktuell'!M6,"")</f>
        <v/>
      </c>
      <c r="N6" s="255"/>
      <c r="O6" s="264" t="str">
        <f>IF('Vertragsübersicht aktuell'!O6&lt;&gt;0,'Vertragsübersicht aktuell'!O6,"")</f>
        <v/>
      </c>
      <c r="P6" s="264" t="str">
        <f>IF('Vertragsübersicht aktuell'!P6&lt;&gt;0,'Vertragsübersicht aktuell'!P6,"")</f>
        <v/>
      </c>
      <c r="Q6" s="264" t="str">
        <f>IF('Vertragsübersicht aktuell'!Q6&lt;&gt;0,'Vertragsübersicht aktuell'!Q6,"")</f>
        <v/>
      </c>
      <c r="R6" s="264" t="str">
        <f>IF('Vertragsübersicht aktuell'!R6&lt;&gt;0,'Vertragsübersicht aktuell'!R6,"")</f>
        <v/>
      </c>
      <c r="S6" s="241"/>
      <c r="T6" s="252"/>
      <c r="U6" s="25"/>
      <c r="V6" s="25"/>
      <c r="W6" s="253"/>
    </row>
    <row r="7" spans="2:23" ht="15" customHeight="1" x14ac:dyDescent="0.2">
      <c r="B7" s="257" t="str">
        <f>'Vertragsübersicht aktuell'!B7</f>
        <v>Hausratversicherrung</v>
      </c>
      <c r="C7" s="258" t="str">
        <f>IF('Vertragsübersicht aktuell'!C7&lt;&gt;"",'Vertragsübersicht aktuell'!C7,"")</f>
        <v/>
      </c>
      <c r="D7" s="258" t="str">
        <f>IF('Vertragsübersicht aktuell'!D7&lt;&gt;"",'Vertragsübersicht aktuell'!D7,"")</f>
        <v/>
      </c>
      <c r="E7" s="342" t="str">
        <f>IF('Vertragsübersicht aktuell'!E7&lt;&gt;"",'Vertragsübersicht aktuell'!E7,"")</f>
        <v/>
      </c>
      <c r="F7" s="265" t="str">
        <f>IF('Vertragsübersicht aktuell'!F7&lt;&gt;"",'Vertragsübersicht aktuell'!F7,"")</f>
        <v/>
      </c>
      <c r="G7" s="261">
        <f>IF('Vertragsübersicht aktuell'!G7&lt;&gt;"",'Vertragsübersicht aktuell'!G7,"")</f>
        <v>0</v>
      </c>
      <c r="H7" s="262" t="str">
        <f>IF('Vertragsübersicht aktuell'!H7&lt;&gt;"",'Vertragsübersicht aktuell'!H7,"")</f>
        <v/>
      </c>
      <c r="I7" s="262" t="str">
        <f>IF('Vertragsübersicht aktuell'!I7&lt;&gt;"",'Vertragsübersicht aktuell'!I7,"")</f>
        <v/>
      </c>
      <c r="J7" s="263" t="str">
        <f>IF('Vertragsübersicht aktuell'!J7&lt;&gt;"",'Vertragsübersicht aktuell'!J7,"")</f>
        <v/>
      </c>
      <c r="K7" s="263" t="str">
        <f>IF('Vertragsübersicht aktuell'!K7&lt;&gt;"",'Vertragsübersicht aktuell'!K7,"")</f>
        <v/>
      </c>
      <c r="L7" s="263" t="str">
        <f>IF('Vertragsübersicht aktuell'!L7&lt;&gt;"",'Vertragsübersicht aktuell'!L7,"")</f>
        <v/>
      </c>
      <c r="M7" s="263" t="str">
        <f>IF('Vertragsübersicht aktuell'!M7&lt;&gt;"",'Vertragsübersicht aktuell'!M7,"")</f>
        <v/>
      </c>
      <c r="N7" s="255"/>
      <c r="O7" s="264" t="str">
        <f>IF('Vertragsübersicht aktuell'!O7&lt;&gt;0,'Vertragsübersicht aktuell'!O7,"")</f>
        <v/>
      </c>
      <c r="P7" s="264" t="str">
        <f>IF('Vertragsübersicht aktuell'!P7&lt;&gt;0,'Vertragsübersicht aktuell'!P7,"")</f>
        <v/>
      </c>
      <c r="Q7" s="264" t="str">
        <f>IF('Vertragsübersicht aktuell'!Q7&lt;&gt;0,'Vertragsübersicht aktuell'!Q7,"")</f>
        <v/>
      </c>
      <c r="R7" s="264" t="str">
        <f>IF('Vertragsübersicht aktuell'!R7&lt;&gt;0,'Vertragsübersicht aktuell'!R7,"")</f>
        <v/>
      </c>
      <c r="S7" s="241"/>
      <c r="T7" s="252"/>
      <c r="U7" s="25"/>
      <c r="V7" s="25"/>
      <c r="W7" s="253"/>
    </row>
    <row r="8" spans="2:23" ht="15" customHeight="1" x14ac:dyDescent="0.2">
      <c r="B8" s="257" t="str">
        <f>'Vertragsübersicht aktuell'!B8</f>
        <v>Glasversicherung</v>
      </c>
      <c r="C8" s="258" t="str">
        <f>IF('Vertragsübersicht aktuell'!C8&lt;&gt;"",'Vertragsübersicht aktuell'!C8,"")</f>
        <v/>
      </c>
      <c r="D8" s="258" t="str">
        <f>IF('Vertragsübersicht aktuell'!D8&lt;&gt;"",'Vertragsübersicht aktuell'!D8,"")</f>
        <v/>
      </c>
      <c r="E8" s="342" t="str">
        <f>IF('Vertragsübersicht aktuell'!E8&lt;&gt;"",'Vertragsübersicht aktuell'!E8,"")</f>
        <v/>
      </c>
      <c r="F8" s="265" t="str">
        <f>IF('Vertragsübersicht aktuell'!F8&lt;&gt;"",'Vertragsübersicht aktuell'!F8,"")</f>
        <v/>
      </c>
      <c r="G8" s="261">
        <f>IF('Vertragsübersicht aktuell'!G8&lt;&gt;"",'Vertragsübersicht aktuell'!G8,"")</f>
        <v>0</v>
      </c>
      <c r="H8" s="262" t="str">
        <f>IF('Vertragsübersicht aktuell'!H8&lt;&gt;"",'Vertragsübersicht aktuell'!H8,"")</f>
        <v/>
      </c>
      <c r="I8" s="262" t="str">
        <f>IF('Vertragsübersicht aktuell'!I8&lt;&gt;"",'Vertragsübersicht aktuell'!I8,"")</f>
        <v/>
      </c>
      <c r="J8" s="263" t="str">
        <f>IF('Vertragsübersicht aktuell'!J8&lt;&gt;"",'Vertragsübersicht aktuell'!J8,"")</f>
        <v/>
      </c>
      <c r="K8" s="263" t="str">
        <f>IF('Vertragsübersicht aktuell'!K8&lt;&gt;"",'Vertragsübersicht aktuell'!K8,"")</f>
        <v/>
      </c>
      <c r="L8" s="263" t="str">
        <f>IF('Vertragsübersicht aktuell'!L8&lt;&gt;"",'Vertragsübersicht aktuell'!L8,"")</f>
        <v/>
      </c>
      <c r="M8" s="263" t="str">
        <f>IF('Vertragsübersicht aktuell'!M8&lt;&gt;"",'Vertragsübersicht aktuell'!M8,"")</f>
        <v/>
      </c>
      <c r="N8" s="255"/>
      <c r="O8" s="264" t="str">
        <f>IF('Vertragsübersicht aktuell'!O8&lt;&gt;0,'Vertragsübersicht aktuell'!O8,"")</f>
        <v/>
      </c>
      <c r="P8" s="264" t="str">
        <f>IF('Vertragsübersicht aktuell'!P8&lt;&gt;0,'Vertragsübersicht aktuell'!P8,"")</f>
        <v/>
      </c>
      <c r="Q8" s="264" t="str">
        <f>IF('Vertragsübersicht aktuell'!Q8&lt;&gt;0,'Vertragsübersicht aktuell'!Q8,"")</f>
        <v/>
      </c>
      <c r="R8" s="264" t="str">
        <f>IF('Vertragsübersicht aktuell'!R8&lt;&gt;0,'Vertragsübersicht aktuell'!R8,"")</f>
        <v/>
      </c>
      <c r="S8" s="241"/>
      <c r="T8" s="252"/>
      <c r="U8" s="25"/>
      <c r="V8" s="25"/>
      <c r="W8" s="253"/>
    </row>
    <row r="9" spans="2:23" ht="15" customHeight="1" x14ac:dyDescent="0.2">
      <c r="B9" s="257" t="str">
        <f>'Vertragsübersicht aktuell'!B9</f>
        <v>Unfallversicherung</v>
      </c>
      <c r="C9" s="258" t="str">
        <f>IF('Vertragsübersicht aktuell'!C9&lt;&gt;"",'Vertragsübersicht aktuell'!C9,"")</f>
        <v/>
      </c>
      <c r="D9" s="258" t="str">
        <f>IF('Vertragsübersicht aktuell'!D9&lt;&gt;"",'Vertragsübersicht aktuell'!D9,"")</f>
        <v/>
      </c>
      <c r="E9" s="342" t="str">
        <f>IF('Vertragsübersicht aktuell'!E9&lt;&gt;"",'Vertragsübersicht aktuell'!E9,"")</f>
        <v/>
      </c>
      <c r="F9" s="265" t="str">
        <f>IF('Vertragsübersicht aktuell'!F9&lt;&gt;"",'Vertragsübersicht aktuell'!F9,"")</f>
        <v/>
      </c>
      <c r="G9" s="261">
        <f>IF('Vertragsübersicht aktuell'!G9&lt;&gt;"",'Vertragsübersicht aktuell'!G9,"")</f>
        <v>0</v>
      </c>
      <c r="H9" s="262" t="str">
        <f>IF('Vertragsübersicht aktuell'!H9&lt;&gt;"",'Vertragsübersicht aktuell'!H9,"")</f>
        <v/>
      </c>
      <c r="I9" s="262" t="str">
        <f>IF('Vertragsübersicht aktuell'!I9&lt;&gt;"",'Vertragsübersicht aktuell'!I9,"")</f>
        <v/>
      </c>
      <c r="J9" s="263" t="str">
        <f>IF('Vertragsübersicht aktuell'!J9&lt;&gt;"",'Vertragsübersicht aktuell'!J9,"")</f>
        <v/>
      </c>
      <c r="K9" s="263" t="str">
        <f>IF('Vertragsübersicht aktuell'!K9&lt;&gt;"",'Vertragsübersicht aktuell'!K9,"")</f>
        <v/>
      </c>
      <c r="L9" s="265" t="str">
        <f>IF('Vertragsübersicht aktuell'!L9&lt;&gt;"",'Vertragsübersicht aktuell'!L9,"")</f>
        <v/>
      </c>
      <c r="M9" s="265" t="str">
        <f>IF('Vertragsübersicht aktuell'!M9&lt;&gt;"",'Vertragsübersicht aktuell'!M9,"")</f>
        <v/>
      </c>
      <c r="N9" s="255"/>
      <c r="O9" s="264" t="str">
        <f>IF('Vertragsübersicht aktuell'!O9&lt;&gt;0,'Vertragsübersicht aktuell'!O9,"")</f>
        <v/>
      </c>
      <c r="P9" s="264" t="str">
        <f>IF('Vertragsübersicht aktuell'!P9&lt;&gt;0,'Vertragsübersicht aktuell'!P9,"")</f>
        <v/>
      </c>
      <c r="Q9" s="264" t="str">
        <f>IF('Vertragsübersicht aktuell'!Q9&lt;&gt;0,'Vertragsübersicht aktuell'!Q9,"")</f>
        <v/>
      </c>
      <c r="R9" s="264" t="str">
        <f>IF('Vertragsübersicht aktuell'!R9&lt;&gt;0,'Vertragsübersicht aktuell'!R9,"")</f>
        <v/>
      </c>
      <c r="S9" s="241"/>
      <c r="T9" s="252"/>
      <c r="U9" s="25"/>
      <c r="V9" s="25"/>
      <c r="W9" s="253"/>
    </row>
    <row r="10" spans="2:23" ht="15" customHeight="1" x14ac:dyDescent="0.2">
      <c r="B10" s="257" t="str">
        <f>'Vertragsübersicht aktuell'!B10</f>
        <v>Reiseversicherung</v>
      </c>
      <c r="C10" s="258" t="str">
        <f>IF('Vertragsübersicht aktuell'!C10&lt;&gt;"",'Vertragsübersicht aktuell'!C10,"")</f>
        <v/>
      </c>
      <c r="D10" s="258" t="str">
        <f>IF('Vertragsübersicht aktuell'!D10&lt;&gt;"",'Vertragsübersicht aktuell'!D10,"")</f>
        <v/>
      </c>
      <c r="E10" s="342" t="str">
        <f>IF('Vertragsübersicht aktuell'!E10&lt;&gt;"",'Vertragsübersicht aktuell'!E10,"")</f>
        <v/>
      </c>
      <c r="F10" s="265" t="str">
        <f>IF('Vertragsübersicht aktuell'!F10&lt;&gt;"",'Vertragsübersicht aktuell'!F10,"")</f>
        <v/>
      </c>
      <c r="G10" s="261">
        <f>IF('Vertragsübersicht aktuell'!G10&lt;&gt;"",'Vertragsübersicht aktuell'!G10,"")</f>
        <v>0</v>
      </c>
      <c r="H10" s="262" t="str">
        <f>IF('Vertragsübersicht aktuell'!H10&lt;&gt;"",'Vertragsübersicht aktuell'!H10,"")</f>
        <v/>
      </c>
      <c r="I10" s="262" t="str">
        <f>IF('Vertragsübersicht aktuell'!I10&lt;&gt;"",'Vertragsübersicht aktuell'!I10,"")</f>
        <v/>
      </c>
      <c r="J10" s="263" t="str">
        <f>IF('Vertragsübersicht aktuell'!J10&lt;&gt;"",'Vertragsübersicht aktuell'!J10,"")</f>
        <v/>
      </c>
      <c r="K10" s="263" t="str">
        <f>IF('Vertragsübersicht aktuell'!K10&lt;&gt;"",'Vertragsübersicht aktuell'!K10,"")</f>
        <v/>
      </c>
      <c r="L10" s="263" t="str">
        <f>IF('Vertragsübersicht aktuell'!L10&lt;&gt;"",'Vertragsübersicht aktuell'!L10,"")</f>
        <v/>
      </c>
      <c r="M10" s="263" t="str">
        <f>IF('Vertragsübersicht aktuell'!M10&lt;&gt;"",'Vertragsübersicht aktuell'!M10,"")</f>
        <v/>
      </c>
      <c r="N10" s="255"/>
      <c r="O10" s="264" t="str">
        <f>IF('Vertragsübersicht aktuell'!O10&lt;&gt;0,'Vertragsübersicht aktuell'!O10,"")</f>
        <v/>
      </c>
      <c r="P10" s="264" t="str">
        <f>IF('Vertragsübersicht aktuell'!P10&lt;&gt;0,'Vertragsübersicht aktuell'!P10,"")</f>
        <v/>
      </c>
      <c r="Q10" s="264" t="str">
        <f>IF('Vertragsübersicht aktuell'!Q10&lt;&gt;0,'Vertragsübersicht aktuell'!Q10,"")</f>
        <v/>
      </c>
      <c r="R10" s="264" t="str">
        <f>IF('Vertragsübersicht aktuell'!R10&lt;&gt;0,'Vertragsübersicht aktuell'!R10,"")</f>
        <v/>
      </c>
      <c r="S10" s="241"/>
      <c r="T10" s="252"/>
      <c r="U10" s="25"/>
      <c r="V10" s="25"/>
      <c r="W10" s="253"/>
    </row>
    <row r="11" spans="2:23" ht="15" customHeight="1" x14ac:dyDescent="0.2">
      <c r="B11" s="257" t="str">
        <f>'Vertragsübersicht aktuell'!B11</f>
        <v>Wohngebäude</v>
      </c>
      <c r="C11" s="258" t="str">
        <f>IF('Vertragsübersicht aktuell'!C11&lt;&gt;"",'Vertragsübersicht aktuell'!C11,"")</f>
        <v/>
      </c>
      <c r="D11" s="258" t="str">
        <f>IF('Vertragsübersicht aktuell'!D11&lt;&gt;"",'Vertragsübersicht aktuell'!D11,"")</f>
        <v/>
      </c>
      <c r="E11" s="342" t="str">
        <f>IF('Vertragsübersicht aktuell'!E11&lt;&gt;"",'Vertragsübersicht aktuell'!E11,"")</f>
        <v/>
      </c>
      <c r="F11" s="265" t="str">
        <f>IF('Vertragsübersicht aktuell'!F11&lt;&gt;"",'Vertragsübersicht aktuell'!F11,"")</f>
        <v/>
      </c>
      <c r="G11" s="261">
        <f>IF('Vertragsübersicht aktuell'!G11&lt;&gt;"",'Vertragsübersicht aktuell'!G11,"")</f>
        <v>0</v>
      </c>
      <c r="H11" s="262" t="str">
        <f>IF('Vertragsübersicht aktuell'!H11&lt;&gt;"",'Vertragsübersicht aktuell'!H11,"")</f>
        <v/>
      </c>
      <c r="I11" s="262" t="str">
        <f>IF('Vertragsübersicht aktuell'!I11&lt;&gt;"",'Vertragsübersicht aktuell'!I11,"")</f>
        <v/>
      </c>
      <c r="J11" s="263" t="str">
        <f>IF('Vertragsübersicht aktuell'!J11&lt;&gt;"",'Vertragsübersicht aktuell'!J11,"")</f>
        <v/>
      </c>
      <c r="K11" s="263" t="str">
        <f>IF('Vertragsübersicht aktuell'!K11&lt;&gt;"",'Vertragsübersicht aktuell'!K11,"")</f>
        <v/>
      </c>
      <c r="L11" s="263" t="str">
        <f>IF('Vertragsübersicht aktuell'!L11&lt;&gt;"",'Vertragsübersicht aktuell'!L11,"")</f>
        <v/>
      </c>
      <c r="M11" s="263" t="str">
        <f>IF('Vertragsübersicht aktuell'!M11&lt;&gt;"",'Vertragsübersicht aktuell'!M11,"")</f>
        <v/>
      </c>
      <c r="N11" s="255"/>
      <c r="O11" s="264" t="str">
        <f>IF('Vertragsübersicht aktuell'!O11&lt;&gt;0,'Vertragsübersicht aktuell'!O11,"")</f>
        <v/>
      </c>
      <c r="P11" s="264" t="str">
        <f>IF('Vertragsübersicht aktuell'!P11&lt;&gt;0,'Vertragsübersicht aktuell'!P11,"")</f>
        <v/>
      </c>
      <c r="Q11" s="264" t="str">
        <f>IF('Vertragsübersicht aktuell'!Q11&lt;&gt;0,'Vertragsübersicht aktuell'!Q11,"")</f>
        <v/>
      </c>
      <c r="R11" s="264" t="str">
        <f>IF('Vertragsübersicht aktuell'!R11&lt;&gt;0,'Vertragsübersicht aktuell'!R11,"")</f>
        <v/>
      </c>
      <c r="S11" s="241"/>
      <c r="T11" s="252"/>
      <c r="U11" s="25"/>
      <c r="V11" s="25"/>
      <c r="W11" s="253"/>
    </row>
    <row r="12" spans="2:23" ht="15" customHeight="1" x14ac:dyDescent="0.2">
      <c r="B12" s="257" t="str">
        <f>'Vertragsübersicht aktuell'!B12</f>
        <v>BU - Absicherung I</v>
      </c>
      <c r="C12" s="258" t="str">
        <f>IF('Vertragsübersicht aktuell'!C12&lt;&gt;"",'Vertragsübersicht aktuell'!C12,"")</f>
        <v/>
      </c>
      <c r="D12" s="258" t="str">
        <f>IF('Vertragsübersicht aktuell'!D12&lt;&gt;"",'Vertragsübersicht aktuell'!D12,"")</f>
        <v/>
      </c>
      <c r="E12" s="342" t="str">
        <f>IF('Vertragsübersicht aktuell'!E12&lt;&gt;"",'Vertragsübersicht aktuell'!E12,"")</f>
        <v/>
      </c>
      <c r="F12" s="265" t="str">
        <f>IF('Vertragsübersicht aktuell'!F12&lt;&gt;"",'Vertragsübersicht aktuell'!F12,"")</f>
        <v/>
      </c>
      <c r="G12" s="261">
        <f>IF('Vertragsübersicht aktuell'!G12&lt;&gt;"",'Vertragsübersicht aktuell'!G12,"")</f>
        <v>0</v>
      </c>
      <c r="H12" s="262" t="str">
        <f>IF('Vertragsübersicht aktuell'!H12&lt;&gt;"",'Vertragsübersicht aktuell'!H12,"")</f>
        <v/>
      </c>
      <c r="I12" s="262" t="str">
        <f>IF('Vertragsübersicht aktuell'!I12&lt;&gt;"",'Vertragsübersicht aktuell'!I12,"")</f>
        <v/>
      </c>
      <c r="J12" s="265" t="str">
        <f>IF('Vertragsübersicht aktuell'!J12&lt;&gt;"",'Vertragsübersicht aktuell'!J12,"")</f>
        <v/>
      </c>
      <c r="K12" s="265" t="str">
        <f>IF('Vertragsübersicht aktuell'!K12&lt;&gt;"",'Vertragsübersicht aktuell'!K12,"")</f>
        <v/>
      </c>
      <c r="L12" s="265" t="str">
        <f>IF('Vertragsübersicht aktuell'!L12&lt;&gt;"",'Vertragsübersicht aktuell'!L12,"")</f>
        <v/>
      </c>
      <c r="M12" s="265" t="str">
        <f>IF('Vertragsübersicht aktuell'!M12&lt;&gt;"",'Vertragsübersicht aktuell'!M12,"")</f>
        <v/>
      </c>
      <c r="N12" s="255"/>
      <c r="O12" s="264" t="str">
        <f>IF('Vertragsübersicht aktuell'!O12&lt;&gt;0,'Vertragsübersicht aktuell'!O12,"")</f>
        <v/>
      </c>
      <c r="P12" s="264" t="str">
        <f>IF('Vertragsübersicht aktuell'!P12&lt;&gt;0,'Vertragsübersicht aktuell'!P12,"")</f>
        <v/>
      </c>
      <c r="Q12" s="264" t="str">
        <f>IF('Vertragsübersicht aktuell'!Q12&lt;&gt;0,'Vertragsübersicht aktuell'!Q12,"")</f>
        <v/>
      </c>
      <c r="R12" s="264" t="str">
        <f>IF('Vertragsübersicht aktuell'!R12&lt;&gt;0,'Vertragsübersicht aktuell'!R12,"")</f>
        <v/>
      </c>
      <c r="S12" s="241"/>
      <c r="T12" s="252"/>
      <c r="U12" s="25"/>
      <c r="V12" s="25"/>
      <c r="W12" s="253"/>
    </row>
    <row r="13" spans="2:23" ht="15" customHeight="1" x14ac:dyDescent="0.2">
      <c r="B13" s="257" t="str">
        <f>'Vertragsübersicht aktuell'!B13</f>
        <v>BU - Absicherung II</v>
      </c>
      <c r="C13" s="258" t="str">
        <f>IF('Vertragsübersicht aktuell'!C13&lt;&gt;"",'Vertragsübersicht aktuell'!C13,"")</f>
        <v/>
      </c>
      <c r="D13" s="258" t="str">
        <f>IF('Vertragsübersicht aktuell'!D13&lt;&gt;"",'Vertragsübersicht aktuell'!D13,"")</f>
        <v/>
      </c>
      <c r="E13" s="342" t="str">
        <f>IF('Vertragsübersicht aktuell'!E13&lt;&gt;"",'Vertragsübersicht aktuell'!E13,"")</f>
        <v/>
      </c>
      <c r="F13" s="265" t="str">
        <f>IF('Vertragsübersicht aktuell'!F13&lt;&gt;"",'Vertragsübersicht aktuell'!F13,"")</f>
        <v/>
      </c>
      <c r="G13" s="261">
        <f>IF('Vertragsübersicht aktuell'!G13&lt;&gt;"",'Vertragsübersicht aktuell'!G13,"")</f>
        <v>0</v>
      </c>
      <c r="H13" s="262" t="str">
        <f>IF('Vertragsübersicht aktuell'!H13&lt;&gt;"",'Vertragsübersicht aktuell'!H13,"")</f>
        <v/>
      </c>
      <c r="I13" s="262" t="str">
        <f>IF('Vertragsübersicht aktuell'!I13&lt;&gt;"",'Vertragsübersicht aktuell'!I13,"")</f>
        <v/>
      </c>
      <c r="J13" s="265" t="str">
        <f>IF('Vertragsübersicht aktuell'!J13&lt;&gt;"",'Vertragsübersicht aktuell'!J13,"")</f>
        <v/>
      </c>
      <c r="K13" s="265" t="str">
        <f>IF('Vertragsübersicht aktuell'!K13&lt;&gt;"",'Vertragsübersicht aktuell'!K13,"")</f>
        <v/>
      </c>
      <c r="L13" s="265" t="str">
        <f>IF('Vertragsübersicht aktuell'!L13&lt;&gt;"",'Vertragsübersicht aktuell'!L13,"")</f>
        <v/>
      </c>
      <c r="M13" s="265" t="str">
        <f>IF('Vertragsübersicht aktuell'!M13&lt;&gt;"",'Vertragsübersicht aktuell'!M13,"")</f>
        <v/>
      </c>
      <c r="N13" s="255"/>
      <c r="O13" s="264" t="str">
        <f>IF('Vertragsübersicht aktuell'!O13&lt;&gt;0,'Vertragsübersicht aktuell'!O13,"")</f>
        <v/>
      </c>
      <c r="P13" s="264" t="str">
        <f>IF('Vertragsübersicht aktuell'!P13&lt;&gt;0,'Vertragsübersicht aktuell'!P13,"")</f>
        <v/>
      </c>
      <c r="Q13" s="264" t="str">
        <f>IF('Vertragsübersicht aktuell'!Q13&lt;&gt;0,'Vertragsübersicht aktuell'!Q13,"")</f>
        <v/>
      </c>
      <c r="R13" s="264" t="str">
        <f>IF('Vertragsübersicht aktuell'!R13&lt;&gt;0,'Vertragsübersicht aktuell'!R13,"")</f>
        <v/>
      </c>
      <c r="S13" s="241"/>
      <c r="T13" s="252"/>
      <c r="U13" s="25"/>
      <c r="V13" s="25"/>
      <c r="W13" s="253"/>
    </row>
    <row r="14" spans="2:23" ht="15" customHeight="1" x14ac:dyDescent="0.2">
      <c r="B14" s="266" t="str">
        <f>'Vertragsübersicht aktuell'!B14</f>
        <v>Kfz Versicherung I</v>
      </c>
      <c r="C14" s="267" t="str">
        <f>IF('Vertragsübersicht aktuell'!C14&lt;&gt;"",'Vertragsübersicht aktuell'!C14,"")</f>
        <v/>
      </c>
      <c r="D14" s="267" t="str">
        <f>IF('Vertragsübersicht aktuell'!D14&lt;&gt;"",'Vertragsübersicht aktuell'!D14,"")</f>
        <v/>
      </c>
      <c r="E14" s="268" t="str">
        <f>IF('Vertragsübersicht aktuell'!E14&lt;&gt;"",'Vertragsübersicht aktuell'!E14,"")</f>
        <v/>
      </c>
      <c r="F14" s="268" t="str">
        <f>IF('Vertragsübersicht aktuell'!F14&lt;&gt;"",'Vertragsübersicht aktuell'!F14,"")</f>
        <v/>
      </c>
      <c r="G14" s="269">
        <f>IF('Vertragsübersicht aktuell'!G14&lt;&gt;"",'Vertragsübersicht aktuell'!G14,"")</f>
        <v>0</v>
      </c>
      <c r="H14" s="270" t="str">
        <f>IF('Vertragsübersicht aktuell'!H14&lt;&gt;"",'Vertragsübersicht aktuell'!H14,"")</f>
        <v/>
      </c>
      <c r="I14" s="270" t="str">
        <f>IF('Vertragsübersicht aktuell'!I14&lt;&gt;"",'Vertragsübersicht aktuell'!I14,"")</f>
        <v/>
      </c>
      <c r="J14" s="268" t="str">
        <f>IF('Vertragsübersicht aktuell'!J14&lt;&gt;"",'Vertragsübersicht aktuell'!J14,"")</f>
        <v/>
      </c>
      <c r="K14" s="268" t="str">
        <f>IF('Vertragsübersicht aktuell'!K14&lt;&gt;"",'Vertragsübersicht aktuell'!K14,"")</f>
        <v/>
      </c>
      <c r="L14" s="268" t="str">
        <f>IF('Vertragsübersicht aktuell'!L14&lt;&gt;"",'Vertragsübersicht aktuell'!L14,"")</f>
        <v/>
      </c>
      <c r="M14" s="268" t="str">
        <f>IF('Vertragsübersicht aktuell'!M14&lt;&gt;"",'Vertragsübersicht aktuell'!M14,"")</f>
        <v/>
      </c>
      <c r="N14" s="255"/>
      <c r="O14" s="271" t="str">
        <f>IF('Vertragsübersicht aktuell'!O14&lt;&gt;0,'Vertragsübersicht aktuell'!O14,"")</f>
        <v/>
      </c>
      <c r="P14" s="271" t="str">
        <f>IF('Vertragsübersicht aktuell'!P14&lt;&gt;0,'Vertragsübersicht aktuell'!P14,"")</f>
        <v/>
      </c>
      <c r="Q14" s="271" t="str">
        <f>IF('Vertragsübersicht aktuell'!Q14&lt;&gt;0,'Vertragsübersicht aktuell'!Q14,"")</f>
        <v/>
      </c>
      <c r="R14" s="271" t="str">
        <f>IF('Vertragsübersicht aktuell'!R14&lt;&gt;0,'Vertragsübersicht aktuell'!R14,"")</f>
        <v/>
      </c>
      <c r="S14" s="241"/>
      <c r="T14" s="252"/>
      <c r="U14" s="25"/>
      <c r="V14" s="25"/>
      <c r="W14" s="253"/>
    </row>
    <row r="15" spans="2:23" ht="15" customHeight="1" x14ac:dyDescent="0.2">
      <c r="B15" s="272" t="str">
        <f>'Vertragsübersicht aktuell'!B15</f>
        <v>Kaskoversicherung</v>
      </c>
      <c r="C15" s="273" t="str">
        <f>IF('Vertragsübersicht aktuell'!C15&lt;&gt;"",'Vertragsübersicht aktuell'!C15,"")</f>
        <v/>
      </c>
      <c r="D15" s="273" t="str">
        <f>IF('Vertragsübersicht aktuell'!D15&lt;&gt;"",'Vertragsübersicht aktuell'!D15,"")</f>
        <v/>
      </c>
      <c r="E15" s="343" t="str">
        <f>IF('Vertragsübersicht aktuell'!E15&lt;&gt;"",'Vertragsübersicht aktuell'!E15,"")</f>
        <v/>
      </c>
      <c r="F15" s="344" t="str">
        <f>IF('Vertragsübersicht aktuell'!F15&lt;&gt;"",'Vertragsübersicht aktuell'!F15,"")</f>
        <v/>
      </c>
      <c r="G15" s="275">
        <f>IF('Vertragsübersicht aktuell'!G15&lt;&gt;"",'Vertragsübersicht aktuell'!G15,"")</f>
        <v>0</v>
      </c>
      <c r="H15" s="276" t="str">
        <f>IF('Vertragsübersicht aktuell'!H15&lt;&gt;"",'Vertragsübersicht aktuell'!H15,"")</f>
        <v/>
      </c>
      <c r="I15" s="276" t="str">
        <f>IF('Vertragsübersicht aktuell'!I15&lt;&gt;"",'Vertragsübersicht aktuell'!I15,"")</f>
        <v/>
      </c>
      <c r="J15" s="277" t="str">
        <f>IF('Vertragsübersicht aktuell'!J15&lt;&gt;"",'Vertragsübersicht aktuell'!J15,"")</f>
        <v/>
      </c>
      <c r="K15" s="277" t="str">
        <f>IF('Vertragsübersicht aktuell'!K15&lt;&gt;"",'Vertragsübersicht aktuell'!K15,"")</f>
        <v/>
      </c>
      <c r="L15" s="277" t="str">
        <f>IF('Vertragsübersicht aktuell'!L15&lt;&gt;"",'Vertragsübersicht aktuell'!L15,"")</f>
        <v/>
      </c>
      <c r="M15" s="277" t="str">
        <f>IF('Vertragsübersicht aktuell'!M15&lt;&gt;"",'Vertragsübersicht aktuell'!M15,"")</f>
        <v/>
      </c>
      <c r="N15" s="255"/>
      <c r="O15" s="278" t="str">
        <f>IF('Vertragsübersicht aktuell'!O15&lt;&gt;0,'Vertragsübersicht aktuell'!O15,"")</f>
        <v/>
      </c>
      <c r="P15" s="278" t="str">
        <f>IF('Vertragsübersicht aktuell'!P15&lt;&gt;0,'Vertragsübersicht aktuell'!P15,"")</f>
        <v/>
      </c>
      <c r="Q15" s="278" t="str">
        <f>IF('Vertragsübersicht aktuell'!Q15&lt;&gt;0,'Vertragsübersicht aktuell'!Q15,"")</f>
        <v/>
      </c>
      <c r="R15" s="278" t="str">
        <f>IF('Vertragsübersicht aktuell'!R15&lt;&gt;0,'Vertragsübersicht aktuell'!R15,"")</f>
        <v/>
      </c>
      <c r="S15" s="241"/>
      <c r="T15" s="252"/>
      <c r="U15" s="25"/>
      <c r="V15" s="25"/>
      <c r="W15" s="253"/>
    </row>
    <row r="16" spans="2:23" ht="15" customHeight="1" x14ac:dyDescent="0.2">
      <c r="B16" s="279" t="str">
        <f>'Vertragsübersicht aktuell'!B16</f>
        <v xml:space="preserve">TK ___ €/ VK ___ € </v>
      </c>
      <c r="C16" s="280" t="str">
        <f>IF('Vertragsübersicht aktuell'!C16&lt;&gt;"",'Vertragsübersicht aktuell'!C16,"")</f>
        <v/>
      </c>
      <c r="D16" s="280" t="str">
        <f>IF('Vertragsübersicht aktuell'!D16&lt;&gt;"",'Vertragsübersicht aktuell'!D16,"")</f>
        <v/>
      </c>
      <c r="E16" s="345" t="str">
        <f>IF('Vertragsübersicht aktuell'!E16&lt;&gt;"",'Vertragsübersicht aktuell'!E16,"")</f>
        <v/>
      </c>
      <c r="F16" s="346" t="str">
        <f>IF('Vertragsübersicht aktuell'!F16&lt;&gt;"",'Vertragsübersicht aktuell'!F16,"")</f>
        <v/>
      </c>
      <c r="G16" s="275">
        <f>IF('Vertragsübersicht aktuell'!G16&lt;&gt;"",'Vertragsübersicht aktuell'!G16,"")</f>
        <v>0</v>
      </c>
      <c r="H16" s="282" t="str">
        <f>IF('Vertragsübersicht aktuell'!H16&lt;&gt;"",'Vertragsübersicht aktuell'!H16,"")</f>
        <v/>
      </c>
      <c r="I16" s="282" t="str">
        <f>IF('Vertragsübersicht aktuell'!I16&lt;&gt;"",'Vertragsübersicht aktuell'!I16,"")</f>
        <v/>
      </c>
      <c r="J16" s="283" t="str">
        <f>IF('Vertragsübersicht aktuell'!J16&lt;&gt;"",'Vertragsübersicht aktuell'!J16,"")</f>
        <v/>
      </c>
      <c r="K16" s="283" t="str">
        <f>IF('Vertragsübersicht aktuell'!K16&lt;&gt;"",'Vertragsübersicht aktuell'!K16,"")</f>
        <v/>
      </c>
      <c r="L16" s="283" t="str">
        <f>IF('Vertragsübersicht aktuell'!L16&lt;&gt;"",'Vertragsübersicht aktuell'!L16,"")</f>
        <v/>
      </c>
      <c r="M16" s="283" t="str">
        <f>IF('Vertragsübersicht aktuell'!M16&lt;&gt;"",'Vertragsübersicht aktuell'!M16,"")</f>
        <v/>
      </c>
      <c r="N16" s="255"/>
      <c r="O16" s="284" t="str">
        <f>IF('Vertragsübersicht aktuell'!O16&lt;&gt;0,'Vertragsübersicht aktuell'!O16,"")</f>
        <v/>
      </c>
      <c r="P16" s="284" t="str">
        <f>IF('Vertragsübersicht aktuell'!P16&lt;&gt;0,'Vertragsübersicht aktuell'!P16,"")</f>
        <v/>
      </c>
      <c r="Q16" s="284" t="str">
        <f>IF('Vertragsübersicht aktuell'!Q16&lt;&gt;0,'Vertragsübersicht aktuell'!Q16,"")</f>
        <v/>
      </c>
      <c r="R16" s="284" t="str">
        <f>IF('Vertragsübersicht aktuell'!R16&lt;&gt;0,'Vertragsübersicht aktuell'!R16,"")</f>
        <v/>
      </c>
      <c r="S16" s="241"/>
      <c r="T16" s="252"/>
      <c r="U16" s="25"/>
      <c r="V16" s="25"/>
      <c r="W16" s="253"/>
    </row>
    <row r="17" spans="2:23" ht="15" customHeight="1" x14ac:dyDescent="0.2">
      <c r="B17" s="266" t="str">
        <f>'Vertragsübersicht aktuell'!B17</f>
        <v>KfZ Versicherung II</v>
      </c>
      <c r="C17" s="267" t="str">
        <f>IF('Vertragsübersicht aktuell'!C17&lt;&gt;"",'Vertragsübersicht aktuell'!C17,"")</f>
        <v/>
      </c>
      <c r="D17" s="267" t="str">
        <f>IF('Vertragsübersicht aktuell'!D17&lt;&gt;"",'Vertragsübersicht aktuell'!D17,"")</f>
        <v/>
      </c>
      <c r="E17" s="268" t="str">
        <f>IF('Vertragsübersicht aktuell'!E17&lt;&gt;"",'Vertragsübersicht aktuell'!E17,"")</f>
        <v/>
      </c>
      <c r="F17" s="268" t="str">
        <f>IF('Vertragsübersicht aktuell'!F17&lt;&gt;"",'Vertragsübersicht aktuell'!F17,"")</f>
        <v/>
      </c>
      <c r="G17" s="269">
        <f>IF('Vertragsübersicht aktuell'!G17&lt;&gt;"",'Vertragsübersicht aktuell'!G17,"")</f>
        <v>0</v>
      </c>
      <c r="H17" s="270" t="str">
        <f>IF('Vertragsübersicht aktuell'!H17&lt;&gt;"",'Vertragsübersicht aktuell'!H17,"")</f>
        <v/>
      </c>
      <c r="I17" s="270" t="str">
        <f>IF('Vertragsübersicht aktuell'!I17&lt;&gt;"",'Vertragsübersicht aktuell'!I17,"")</f>
        <v/>
      </c>
      <c r="J17" s="268" t="str">
        <f>IF('Vertragsübersicht aktuell'!J17&lt;&gt;"",'Vertragsübersicht aktuell'!J17,"")</f>
        <v/>
      </c>
      <c r="K17" s="268" t="str">
        <f>IF('Vertragsübersicht aktuell'!K17&lt;&gt;"",'Vertragsübersicht aktuell'!K17,"")</f>
        <v/>
      </c>
      <c r="L17" s="268" t="str">
        <f>IF('Vertragsübersicht aktuell'!L17&lt;&gt;"",'Vertragsübersicht aktuell'!L17,"")</f>
        <v/>
      </c>
      <c r="M17" s="268" t="str">
        <f>IF('Vertragsübersicht aktuell'!M17&lt;&gt;"",'Vertragsübersicht aktuell'!M17,"")</f>
        <v/>
      </c>
      <c r="N17" s="255"/>
      <c r="O17" s="271" t="str">
        <f>IF('Vertragsübersicht aktuell'!O17&lt;&gt;0,'Vertragsübersicht aktuell'!O17,"")</f>
        <v/>
      </c>
      <c r="P17" s="271" t="str">
        <f>IF('Vertragsübersicht aktuell'!P17&lt;&gt;0,'Vertragsübersicht aktuell'!P17,"")</f>
        <v/>
      </c>
      <c r="Q17" s="271" t="str">
        <f>IF('Vertragsübersicht aktuell'!Q17&lt;&gt;0,'Vertragsübersicht aktuell'!Q17,"")</f>
        <v/>
      </c>
      <c r="R17" s="271" t="str">
        <f>IF('Vertragsübersicht aktuell'!R17&lt;&gt;0,'Vertragsübersicht aktuell'!R17,"")</f>
        <v/>
      </c>
      <c r="S17" s="241"/>
      <c r="T17" s="252"/>
      <c r="U17" s="25"/>
      <c r="V17" s="25"/>
      <c r="W17" s="253"/>
    </row>
    <row r="18" spans="2:23" ht="15" customHeight="1" x14ac:dyDescent="0.2">
      <c r="B18" s="272" t="str">
        <f>'Vertragsübersicht aktuell'!B18</f>
        <v>Kaskoversicherung</v>
      </c>
      <c r="C18" s="273" t="str">
        <f>IF('Vertragsübersicht aktuell'!C18&lt;&gt;"",'Vertragsübersicht aktuell'!C18,"")</f>
        <v/>
      </c>
      <c r="D18" s="273" t="str">
        <f>IF('Vertragsübersicht aktuell'!D18&lt;&gt;"",'Vertragsübersicht aktuell'!D18,"")</f>
        <v/>
      </c>
      <c r="E18" s="343" t="str">
        <f>IF('Vertragsübersicht aktuell'!E18&lt;&gt;"",'Vertragsübersicht aktuell'!E18,"")</f>
        <v/>
      </c>
      <c r="F18" s="344" t="str">
        <f>IF('Vertragsübersicht aktuell'!F18&lt;&gt;"",'Vertragsübersicht aktuell'!F18,"")</f>
        <v/>
      </c>
      <c r="G18" s="275">
        <f>IF('Vertragsübersicht aktuell'!G18&lt;&gt;"",'Vertragsübersicht aktuell'!G18,"")</f>
        <v>0</v>
      </c>
      <c r="H18" s="276" t="str">
        <f>IF('Vertragsübersicht aktuell'!H18&lt;&gt;"",'Vertragsübersicht aktuell'!H18,"")</f>
        <v/>
      </c>
      <c r="I18" s="276" t="str">
        <f>IF('Vertragsübersicht aktuell'!I18&lt;&gt;"",'Vertragsübersicht aktuell'!I18,"")</f>
        <v/>
      </c>
      <c r="J18" s="277" t="str">
        <f>IF('Vertragsübersicht aktuell'!J18&lt;&gt;"",'Vertragsübersicht aktuell'!J18,"")</f>
        <v/>
      </c>
      <c r="K18" s="277" t="str">
        <f>IF('Vertragsübersicht aktuell'!K18&lt;&gt;"",'Vertragsübersicht aktuell'!K18,"")</f>
        <v/>
      </c>
      <c r="L18" s="277" t="str">
        <f>IF('Vertragsübersicht aktuell'!L18&lt;&gt;"",'Vertragsübersicht aktuell'!L18,"")</f>
        <v/>
      </c>
      <c r="M18" s="277" t="str">
        <f>IF('Vertragsübersicht aktuell'!M18&lt;&gt;"",'Vertragsübersicht aktuell'!M18,"")</f>
        <v/>
      </c>
      <c r="N18" s="255"/>
      <c r="O18" s="278" t="str">
        <f>IF('Vertragsübersicht aktuell'!O18&lt;&gt;0,'Vertragsübersicht aktuell'!O18,"")</f>
        <v/>
      </c>
      <c r="P18" s="278" t="str">
        <f>IF('Vertragsübersicht aktuell'!P18&lt;&gt;0,'Vertragsübersicht aktuell'!P18,"")</f>
        <v/>
      </c>
      <c r="Q18" s="278" t="str">
        <f>IF('Vertragsübersicht aktuell'!Q18&lt;&gt;0,'Vertragsübersicht aktuell'!Q18,"")</f>
        <v/>
      </c>
      <c r="R18" s="278" t="str">
        <f>IF('Vertragsübersicht aktuell'!R18&lt;&gt;0,'Vertragsübersicht aktuell'!R18,"")</f>
        <v/>
      </c>
      <c r="S18" s="241"/>
      <c r="T18" s="252"/>
      <c r="U18" s="25"/>
      <c r="V18" s="25"/>
      <c r="W18" s="253"/>
    </row>
    <row r="19" spans="2:23" ht="15" customHeight="1" x14ac:dyDescent="0.2">
      <c r="B19" s="279" t="str">
        <f>'Vertragsübersicht aktuell'!B19</f>
        <v xml:space="preserve">TK ___ €/ VK ___ € </v>
      </c>
      <c r="C19" s="280" t="str">
        <f>IF('Vertragsübersicht aktuell'!C19&lt;&gt;"",'Vertragsübersicht aktuell'!C19,"")</f>
        <v/>
      </c>
      <c r="D19" s="280" t="str">
        <f>IF('Vertragsübersicht aktuell'!D19&lt;&gt;"",'Vertragsübersicht aktuell'!D19,"")</f>
        <v/>
      </c>
      <c r="E19" s="345" t="str">
        <f>IF('Vertragsübersicht aktuell'!E19&lt;&gt;"",'Vertragsübersicht aktuell'!E19,"")</f>
        <v/>
      </c>
      <c r="F19" s="346" t="str">
        <f>IF('Vertragsübersicht aktuell'!F19&lt;&gt;"",'Vertragsübersicht aktuell'!F19,"")</f>
        <v/>
      </c>
      <c r="G19" s="275">
        <f>IF('Vertragsübersicht aktuell'!G19&lt;&gt;"",'Vertragsübersicht aktuell'!G19,"")</f>
        <v>0</v>
      </c>
      <c r="H19" s="282" t="str">
        <f>IF('Vertragsübersicht aktuell'!H19&lt;&gt;"",'Vertragsübersicht aktuell'!H19,"")</f>
        <v/>
      </c>
      <c r="I19" s="282" t="str">
        <f>IF('Vertragsübersicht aktuell'!I19&lt;&gt;"",'Vertragsübersicht aktuell'!I19,"")</f>
        <v/>
      </c>
      <c r="J19" s="283" t="str">
        <f>IF('Vertragsübersicht aktuell'!J19&lt;&gt;"",'Vertragsübersicht aktuell'!J19,"")</f>
        <v/>
      </c>
      <c r="K19" s="283" t="str">
        <f>IF('Vertragsübersicht aktuell'!K19&lt;&gt;"",'Vertragsübersicht aktuell'!K19,"")</f>
        <v/>
      </c>
      <c r="L19" s="283" t="str">
        <f>IF('Vertragsübersicht aktuell'!L19&lt;&gt;"",'Vertragsübersicht aktuell'!L19,"")</f>
        <v/>
      </c>
      <c r="M19" s="283" t="str">
        <f>IF('Vertragsübersicht aktuell'!M19&lt;&gt;"",'Vertragsübersicht aktuell'!M19,"")</f>
        <v/>
      </c>
      <c r="N19" s="255"/>
      <c r="O19" s="284" t="str">
        <f>IF('Vertragsübersicht aktuell'!O19&lt;&gt;0,'Vertragsübersicht aktuell'!O19,"")</f>
        <v/>
      </c>
      <c r="P19" s="284" t="str">
        <f>IF('Vertragsübersicht aktuell'!P19&lt;&gt;0,'Vertragsübersicht aktuell'!P19,"")</f>
        <v/>
      </c>
      <c r="Q19" s="284" t="str">
        <f>IF('Vertragsübersicht aktuell'!Q19&lt;&gt;0,'Vertragsübersicht aktuell'!Q19,"")</f>
        <v/>
      </c>
      <c r="R19" s="284" t="str">
        <f>IF('Vertragsübersicht aktuell'!R19&lt;&gt;0,'Vertragsübersicht aktuell'!R19,"")</f>
        <v/>
      </c>
      <c r="S19" s="241"/>
      <c r="T19" s="252"/>
      <c r="U19" s="25"/>
      <c r="V19" s="25"/>
      <c r="W19" s="253"/>
    </row>
    <row r="20" spans="2:23" ht="15" customHeight="1" x14ac:dyDescent="0.2">
      <c r="B20" s="257" t="str">
        <f>'Vertragsübersicht aktuell'!B20</f>
        <v>Private Krankenversicherung I</v>
      </c>
      <c r="C20" s="291" t="str">
        <f>IF('Vertragsübersicht aktuell'!C20&lt;&gt;"",'Vertragsübersicht aktuell'!C20,"")</f>
        <v/>
      </c>
      <c r="D20" s="258" t="str">
        <f>IF('Vertragsübersicht aktuell'!D20&lt;&gt;"",'Vertragsübersicht aktuell'!D20,"")</f>
        <v/>
      </c>
      <c r="E20" s="342" t="str">
        <f>IF('Vertragsübersicht aktuell'!E20&lt;&gt;"",'Vertragsübersicht aktuell'!E20,"")</f>
        <v/>
      </c>
      <c r="F20" s="265" t="str">
        <f>IF('Vertragsübersicht aktuell'!F20&lt;&gt;"",'Vertragsübersicht aktuell'!F20,"")</f>
        <v/>
      </c>
      <c r="G20" s="261">
        <f>IF('Vertragsübersicht aktuell'!G20&lt;&gt;"",'Vertragsübersicht aktuell'!G20,"")</f>
        <v>0</v>
      </c>
      <c r="H20" s="262" t="str">
        <f>IF('Vertragsübersicht aktuell'!H20&lt;&gt;"",'Vertragsübersicht aktuell'!H20,"")</f>
        <v/>
      </c>
      <c r="I20" s="262" t="str">
        <f>IF('Vertragsübersicht aktuell'!I20&lt;&gt;"",'Vertragsübersicht aktuell'!I20,"")</f>
        <v/>
      </c>
      <c r="J20" s="289"/>
      <c r="K20" s="289"/>
      <c r="L20" s="289"/>
      <c r="M20" s="289"/>
      <c r="N20" s="255"/>
      <c r="O20" s="290"/>
      <c r="P20" s="290"/>
      <c r="Q20" s="290"/>
      <c r="R20" s="290"/>
      <c r="S20" s="241"/>
      <c r="T20" s="252"/>
      <c r="U20" s="25"/>
      <c r="V20" s="25"/>
      <c r="W20" s="253"/>
    </row>
    <row r="21" spans="2:23" ht="15" customHeight="1" x14ac:dyDescent="0.2">
      <c r="B21" s="257" t="str">
        <f>'Vertragsübersicht aktuell'!B21</f>
        <v>Private Krankenversicherung II</v>
      </c>
      <c r="C21" s="291" t="str">
        <f>IF('Vertragsübersicht aktuell'!C21&lt;&gt;"",'Vertragsübersicht aktuell'!C21,"")</f>
        <v/>
      </c>
      <c r="D21" s="258" t="str">
        <f>IF('Vertragsübersicht aktuell'!D21&lt;&gt;"",'Vertragsübersicht aktuell'!D21,"")</f>
        <v/>
      </c>
      <c r="E21" s="342" t="str">
        <f>IF('Vertragsübersicht aktuell'!E21&lt;&gt;"",'Vertragsübersicht aktuell'!E21,"")</f>
        <v/>
      </c>
      <c r="F21" s="265" t="str">
        <f>IF('Vertragsübersicht aktuell'!F21&lt;&gt;"",'Vertragsübersicht aktuell'!F21,"")</f>
        <v/>
      </c>
      <c r="G21" s="261">
        <f>IF('Vertragsübersicht aktuell'!G21&lt;&gt;"",'Vertragsübersicht aktuell'!G21,"")</f>
        <v>0</v>
      </c>
      <c r="H21" s="262" t="str">
        <f>IF('Vertragsübersicht aktuell'!H21&lt;&gt;"",'Vertragsübersicht aktuell'!H21,"")</f>
        <v/>
      </c>
      <c r="I21" s="262" t="str">
        <f>IF('Vertragsübersicht aktuell'!I21&lt;&gt;"",'Vertragsübersicht aktuell'!I21,"")</f>
        <v/>
      </c>
      <c r="J21" s="289"/>
      <c r="K21" s="289"/>
      <c r="L21" s="289"/>
      <c r="M21" s="289"/>
      <c r="N21" s="255"/>
      <c r="O21" s="290"/>
      <c r="P21" s="290"/>
      <c r="Q21" s="290"/>
      <c r="R21" s="290"/>
      <c r="S21" s="241"/>
      <c r="T21" s="252"/>
      <c r="U21" s="25"/>
      <c r="V21" s="25"/>
      <c r="W21" s="253"/>
    </row>
    <row r="22" spans="2:23" ht="15" customHeight="1" x14ac:dyDescent="0.2">
      <c r="B22" s="257" t="str">
        <f>'Vertragsübersicht aktuell'!B22</f>
        <v>Private Pflegeversicehrung I</v>
      </c>
      <c r="C22" s="291" t="str">
        <f>IF('Vertragsübersicht aktuell'!C22&lt;&gt;"",'Vertragsübersicht aktuell'!C22,"")</f>
        <v/>
      </c>
      <c r="D22" s="258" t="str">
        <f>IF('Vertragsübersicht aktuell'!D22&lt;&gt;"",'Vertragsübersicht aktuell'!D22,"")</f>
        <v/>
      </c>
      <c r="E22" s="342" t="str">
        <f>IF('Vertragsübersicht aktuell'!E22&lt;&gt;"",'Vertragsübersicht aktuell'!E22,"")</f>
        <v/>
      </c>
      <c r="F22" s="265" t="str">
        <f>IF('Vertragsübersicht aktuell'!F22&lt;&gt;"",'Vertragsübersicht aktuell'!F22,"")</f>
        <v/>
      </c>
      <c r="G22" s="261">
        <f>IF('Vertragsübersicht aktuell'!G22&lt;&gt;"",'Vertragsübersicht aktuell'!G22,"")</f>
        <v>0</v>
      </c>
      <c r="H22" s="262" t="str">
        <f>IF('Vertragsübersicht aktuell'!H22&lt;&gt;"",'Vertragsübersicht aktuell'!H22,"")</f>
        <v/>
      </c>
      <c r="I22" s="262" t="str">
        <f>IF('Vertragsübersicht aktuell'!I22&lt;&gt;"",'Vertragsübersicht aktuell'!I22,"")</f>
        <v/>
      </c>
      <c r="J22" s="289"/>
      <c r="K22" s="289"/>
      <c r="L22" s="289"/>
      <c r="M22" s="289"/>
      <c r="N22" s="255"/>
      <c r="O22" s="290"/>
      <c r="P22" s="290"/>
      <c r="Q22" s="290"/>
      <c r="R22" s="290"/>
      <c r="S22" s="241"/>
      <c r="T22" s="252"/>
      <c r="U22" s="25"/>
      <c r="V22" s="25"/>
      <c r="W22" s="253"/>
    </row>
    <row r="23" spans="2:23" ht="15" customHeight="1" x14ac:dyDescent="0.2">
      <c r="B23" s="257" t="str">
        <f>'Vertragsübersicht aktuell'!B23</f>
        <v>Private Pflegeversicehrung II</v>
      </c>
      <c r="C23" s="291" t="str">
        <f>IF('Vertragsübersicht aktuell'!C23&lt;&gt;"",'Vertragsübersicht aktuell'!C23,"")</f>
        <v/>
      </c>
      <c r="D23" s="258" t="str">
        <f>IF('Vertragsübersicht aktuell'!D23&lt;&gt;"",'Vertragsübersicht aktuell'!D23,"")</f>
        <v/>
      </c>
      <c r="E23" s="342" t="str">
        <f>IF('Vertragsübersicht aktuell'!E23&lt;&gt;"",'Vertragsübersicht aktuell'!E23,"")</f>
        <v/>
      </c>
      <c r="F23" s="265" t="str">
        <f>IF('Vertragsübersicht aktuell'!F23&lt;&gt;"",'Vertragsübersicht aktuell'!F23,"")</f>
        <v/>
      </c>
      <c r="G23" s="261">
        <f>IF('Vertragsübersicht aktuell'!G23&lt;&gt;"",'Vertragsübersicht aktuell'!G23,"")</f>
        <v>0</v>
      </c>
      <c r="H23" s="262" t="str">
        <f>IF('Vertragsübersicht aktuell'!H23&lt;&gt;"",'Vertragsübersicht aktuell'!H23,"")</f>
        <v/>
      </c>
      <c r="I23" s="262" t="str">
        <f>IF('Vertragsübersicht aktuell'!I23&lt;&gt;"",'Vertragsübersicht aktuell'!I23,"")</f>
        <v/>
      </c>
      <c r="J23" s="289"/>
      <c r="K23" s="289"/>
      <c r="L23" s="289"/>
      <c r="M23" s="289"/>
      <c r="N23" s="255"/>
      <c r="O23" s="290"/>
      <c r="P23" s="290"/>
      <c r="Q23" s="290"/>
      <c r="R23" s="290"/>
      <c r="S23" s="241"/>
      <c r="T23" s="252"/>
      <c r="U23" s="25"/>
      <c r="V23" s="25"/>
      <c r="W23" s="253"/>
    </row>
    <row r="24" spans="2:23" ht="15" customHeight="1" x14ac:dyDescent="0.2">
      <c r="B24" s="257" t="str">
        <f>'Vertragsübersicht aktuell'!B24</f>
        <v>Krankenzusatzversicherung I</v>
      </c>
      <c r="C24" s="291" t="str">
        <f>IF('Vertragsübersicht aktuell'!C24&lt;&gt;"",'Vertragsübersicht aktuell'!C24,"")</f>
        <v/>
      </c>
      <c r="D24" s="258" t="str">
        <f>IF('Vertragsübersicht aktuell'!D24&lt;&gt;"",'Vertragsübersicht aktuell'!D24,"")</f>
        <v/>
      </c>
      <c r="E24" s="342" t="str">
        <f>IF('Vertragsübersicht aktuell'!E24&lt;&gt;"",'Vertragsübersicht aktuell'!E24,"")</f>
        <v/>
      </c>
      <c r="F24" s="265" t="str">
        <f>IF('Vertragsübersicht aktuell'!F24&lt;&gt;"",'Vertragsübersicht aktuell'!F24,"")</f>
        <v/>
      </c>
      <c r="G24" s="261">
        <f>IF('Vertragsübersicht aktuell'!G24&lt;&gt;"",'Vertragsübersicht aktuell'!G24,"")</f>
        <v>0</v>
      </c>
      <c r="H24" s="262" t="str">
        <f>IF('Vertragsübersicht aktuell'!H24&lt;&gt;"",'Vertragsübersicht aktuell'!H24,"")</f>
        <v/>
      </c>
      <c r="I24" s="262" t="str">
        <f>IF('Vertragsübersicht aktuell'!I24&lt;&gt;"",'Vertragsübersicht aktuell'!I24,"")</f>
        <v/>
      </c>
      <c r="J24" s="263" t="str">
        <f>IF('Vertragsübersicht aktuell'!J24&lt;&gt;"",'Vertragsübersicht aktuell'!J24,"")</f>
        <v/>
      </c>
      <c r="K24" s="263" t="str">
        <f>IF('Vertragsübersicht aktuell'!K24&lt;&gt;"",'Vertragsübersicht aktuell'!K24,"")</f>
        <v/>
      </c>
      <c r="L24" s="263" t="str">
        <f>IF('Vertragsübersicht aktuell'!L24&lt;&gt;"",'Vertragsübersicht aktuell'!L24,"")</f>
        <v/>
      </c>
      <c r="M24" s="263" t="str">
        <f>IF('Vertragsübersicht aktuell'!M24&lt;&gt;"",'Vertragsübersicht aktuell'!M24,"")</f>
        <v/>
      </c>
      <c r="N24" s="255"/>
      <c r="O24" s="264" t="str">
        <f>IF('Vertragsübersicht aktuell'!O24&lt;&gt;0,'Vertragsübersicht aktuell'!O24,"")</f>
        <v/>
      </c>
      <c r="P24" s="264" t="str">
        <f>IF('Vertragsübersicht aktuell'!P24&lt;&gt;0,'Vertragsübersicht aktuell'!P24,"")</f>
        <v/>
      </c>
      <c r="Q24" s="264" t="str">
        <f>IF('Vertragsübersicht aktuell'!Q24&lt;&gt;0,'Vertragsübersicht aktuell'!Q24,"")</f>
        <v/>
      </c>
      <c r="R24" s="264" t="str">
        <f>IF('Vertragsübersicht aktuell'!R24&lt;&gt;0,'Vertragsübersicht aktuell'!R24,"")</f>
        <v/>
      </c>
      <c r="S24" s="241"/>
      <c r="T24" s="252"/>
      <c r="U24" s="25"/>
      <c r="V24" s="25"/>
      <c r="W24" s="253"/>
    </row>
    <row r="25" spans="2:23" ht="15" customHeight="1" x14ac:dyDescent="0.2">
      <c r="B25" s="257" t="str">
        <f>'Vertragsübersicht aktuell'!B25</f>
        <v>Krankenzusatzversicherung II</v>
      </c>
      <c r="C25" s="291" t="str">
        <f>IF('Vertragsübersicht aktuell'!C25&lt;&gt;"",'Vertragsübersicht aktuell'!C25,"")</f>
        <v/>
      </c>
      <c r="D25" s="258" t="str">
        <f>IF('Vertragsübersicht aktuell'!D25&lt;&gt;"",'Vertragsübersicht aktuell'!D25,"")</f>
        <v/>
      </c>
      <c r="E25" s="342" t="str">
        <f>IF('Vertragsübersicht aktuell'!E25&lt;&gt;"",'Vertragsübersicht aktuell'!E25,"")</f>
        <v/>
      </c>
      <c r="F25" s="265" t="str">
        <f>IF('Vertragsübersicht aktuell'!F25&lt;&gt;"",'Vertragsübersicht aktuell'!F25,"")</f>
        <v/>
      </c>
      <c r="G25" s="261">
        <f>IF('Vertragsübersicht aktuell'!G25&lt;&gt;"",'Vertragsübersicht aktuell'!G25,"")</f>
        <v>0</v>
      </c>
      <c r="H25" s="262" t="str">
        <f>IF('Vertragsübersicht aktuell'!H25&lt;&gt;"",'Vertragsübersicht aktuell'!H25,"")</f>
        <v/>
      </c>
      <c r="I25" s="262" t="str">
        <f>IF('Vertragsübersicht aktuell'!I25&lt;&gt;"",'Vertragsübersicht aktuell'!I25,"")</f>
        <v/>
      </c>
      <c r="J25" s="263" t="str">
        <f>IF('Vertragsübersicht aktuell'!J25&lt;&gt;"",'Vertragsübersicht aktuell'!J25,"")</f>
        <v/>
      </c>
      <c r="K25" s="263" t="str">
        <f>IF('Vertragsübersicht aktuell'!K25&lt;&gt;"",'Vertragsübersicht aktuell'!K25,"")</f>
        <v/>
      </c>
      <c r="L25" s="263" t="str">
        <f>IF('Vertragsübersicht aktuell'!L25&lt;&gt;"",'Vertragsübersicht aktuell'!L25,"")</f>
        <v/>
      </c>
      <c r="M25" s="263" t="str">
        <f>IF('Vertragsübersicht aktuell'!M25&lt;&gt;"",'Vertragsübersicht aktuell'!M25,"")</f>
        <v/>
      </c>
      <c r="N25" s="255"/>
      <c r="O25" s="264" t="str">
        <f>IF('Vertragsübersicht aktuell'!O25&lt;&gt;0,'Vertragsübersicht aktuell'!O25,"")</f>
        <v/>
      </c>
      <c r="P25" s="264" t="str">
        <f>IF('Vertragsübersicht aktuell'!P25&lt;&gt;0,'Vertragsübersicht aktuell'!P25,"")</f>
        <v/>
      </c>
      <c r="Q25" s="264" t="str">
        <f>IF('Vertragsübersicht aktuell'!Q25&lt;&gt;0,'Vertragsübersicht aktuell'!Q25,"")</f>
        <v/>
      </c>
      <c r="R25" s="264" t="str">
        <f>IF('Vertragsübersicht aktuell'!R25&lt;&gt;0,'Vertragsübersicht aktuell'!R25,"")</f>
        <v/>
      </c>
      <c r="S25" s="241"/>
      <c r="T25" s="252"/>
      <c r="U25" s="25"/>
      <c r="V25" s="25"/>
      <c r="W25" s="253"/>
    </row>
    <row r="26" spans="2:23" ht="15" customHeight="1" x14ac:dyDescent="0.2">
      <c r="B26" s="257" t="str">
        <f>'Vertragsübersicht aktuell'!B26</f>
        <v>Rechtsschutzversicherung</v>
      </c>
      <c r="C26" s="291" t="str">
        <f>IF('Vertragsübersicht aktuell'!C26&lt;&gt;"",'Vertragsübersicht aktuell'!C26,"")</f>
        <v/>
      </c>
      <c r="D26" s="258" t="str">
        <f>IF('Vertragsübersicht aktuell'!D26&lt;&gt;"",'Vertragsübersicht aktuell'!D26,"")</f>
        <v/>
      </c>
      <c r="E26" s="342" t="str">
        <f>IF('Vertragsübersicht aktuell'!E26&lt;&gt;"",'Vertragsübersicht aktuell'!E26,"")</f>
        <v/>
      </c>
      <c r="F26" s="265" t="str">
        <f>IF('Vertragsübersicht aktuell'!F26&lt;&gt;"",'Vertragsübersicht aktuell'!F26,"")</f>
        <v/>
      </c>
      <c r="G26" s="261">
        <f>IF('Vertragsübersicht aktuell'!G26&lt;&gt;"",'Vertragsübersicht aktuell'!G26,"")</f>
        <v>0</v>
      </c>
      <c r="H26" s="262" t="str">
        <f>IF('Vertragsübersicht aktuell'!H26&lt;&gt;"",'Vertragsübersicht aktuell'!H26,"")</f>
        <v/>
      </c>
      <c r="I26" s="262" t="str">
        <f>IF('Vertragsübersicht aktuell'!I26&lt;&gt;"",'Vertragsübersicht aktuell'!I26,"")</f>
        <v/>
      </c>
      <c r="J26" s="263" t="str">
        <f>IF('Vertragsübersicht aktuell'!J26&lt;&gt;"",'Vertragsübersicht aktuell'!J26,"")</f>
        <v/>
      </c>
      <c r="K26" s="263" t="str">
        <f>IF('Vertragsübersicht aktuell'!K26&lt;&gt;"",'Vertragsübersicht aktuell'!K26,"")</f>
        <v/>
      </c>
      <c r="L26" s="263" t="str">
        <f>IF('Vertragsübersicht aktuell'!L26&lt;&gt;"",'Vertragsübersicht aktuell'!L26,"")</f>
        <v/>
      </c>
      <c r="M26" s="263" t="str">
        <f>IF('Vertragsübersicht aktuell'!M26&lt;&gt;"",'Vertragsübersicht aktuell'!M26,"")</f>
        <v/>
      </c>
      <c r="N26" s="255"/>
      <c r="O26" s="264" t="str">
        <f>IF('Vertragsübersicht aktuell'!O26&lt;&gt;0,'Vertragsübersicht aktuell'!O26,"")</f>
        <v/>
      </c>
      <c r="P26" s="264" t="str">
        <f>IF('Vertragsübersicht aktuell'!P26&lt;&gt;0,'Vertragsübersicht aktuell'!P26,"")</f>
        <v/>
      </c>
      <c r="Q26" s="264" t="str">
        <f>IF('Vertragsübersicht aktuell'!Q26&lt;&gt;0,'Vertragsübersicht aktuell'!Q26,"")</f>
        <v/>
      </c>
      <c r="R26" s="264" t="str">
        <f>IF('Vertragsübersicht aktuell'!R26&lt;&gt;0,'Vertragsübersicht aktuell'!R26,"")</f>
        <v/>
      </c>
      <c r="S26" s="241"/>
      <c r="T26" s="252"/>
      <c r="U26" s="25"/>
      <c r="V26" s="25"/>
      <c r="W26" s="253"/>
    </row>
    <row r="27" spans="2:23" ht="15" customHeight="1" x14ac:dyDescent="0.2">
      <c r="B27" s="257" t="str">
        <f>'Vertragsübersicht aktuell'!B27</f>
        <v xml:space="preserve">Zusatzversicherung </v>
      </c>
      <c r="C27" s="291" t="str">
        <f>IF('Vertragsübersicht aktuell'!C27&lt;&gt;"",'Vertragsübersicht aktuell'!C27,"")</f>
        <v/>
      </c>
      <c r="D27" s="258" t="str">
        <f>IF('Vertragsübersicht aktuell'!D27&lt;&gt;"",'Vertragsübersicht aktuell'!D27,"")</f>
        <v/>
      </c>
      <c r="E27" s="342" t="str">
        <f>IF('Vertragsübersicht aktuell'!E27&lt;&gt;"",'Vertragsübersicht aktuell'!E27,"")</f>
        <v/>
      </c>
      <c r="F27" s="265" t="str">
        <f>IF('Vertragsübersicht aktuell'!F27&lt;&gt;"",'Vertragsübersicht aktuell'!F27,"")</f>
        <v/>
      </c>
      <c r="G27" s="261">
        <f>IF('Vertragsübersicht aktuell'!G27&lt;&gt;"",'Vertragsübersicht aktuell'!G27,"")</f>
        <v>0</v>
      </c>
      <c r="H27" s="262" t="str">
        <f>IF('Vertragsübersicht aktuell'!H27&lt;&gt;"",'Vertragsübersicht aktuell'!H27,"")</f>
        <v/>
      </c>
      <c r="I27" s="262" t="str">
        <f>IF('Vertragsübersicht aktuell'!I27&lt;&gt;"",'Vertragsübersicht aktuell'!I27,"")</f>
        <v/>
      </c>
      <c r="J27" s="263" t="str">
        <f>IF('Vertragsübersicht aktuell'!J27&lt;&gt;"",'Vertragsübersicht aktuell'!J27,"")</f>
        <v/>
      </c>
      <c r="K27" s="263" t="str">
        <f>IF('Vertragsübersicht aktuell'!K27&lt;&gt;"",'Vertragsübersicht aktuell'!K27,"")</f>
        <v/>
      </c>
      <c r="L27" s="263" t="str">
        <f>IF('Vertragsübersicht aktuell'!L27&lt;&gt;"",'Vertragsübersicht aktuell'!L27,"")</f>
        <v/>
      </c>
      <c r="M27" s="263" t="str">
        <f>IF('Vertragsübersicht aktuell'!M27&lt;&gt;"",'Vertragsübersicht aktuell'!M27,"")</f>
        <v/>
      </c>
      <c r="N27" s="255"/>
      <c r="O27" s="264" t="str">
        <f>IF('Vertragsübersicht aktuell'!O27&lt;&gt;0,'Vertragsübersicht aktuell'!O27,"")</f>
        <v/>
      </c>
      <c r="P27" s="264" t="str">
        <f>IF('Vertragsübersicht aktuell'!P27&lt;&gt;0,'Vertragsübersicht aktuell'!P27,"")</f>
        <v/>
      </c>
      <c r="Q27" s="264" t="str">
        <f>IF('Vertragsübersicht aktuell'!Q27&lt;&gt;0,'Vertragsübersicht aktuell'!Q27,"")</f>
        <v/>
      </c>
      <c r="R27" s="264" t="str">
        <f>IF('Vertragsübersicht aktuell'!R27&lt;&gt;0,'Vertragsübersicht aktuell'!R27,"")</f>
        <v/>
      </c>
      <c r="S27" s="241"/>
      <c r="T27" s="252"/>
      <c r="U27" s="25"/>
      <c r="V27" s="25"/>
      <c r="W27" s="253"/>
    </row>
    <row r="28" spans="2:23" ht="15" customHeight="1" x14ac:dyDescent="0.2">
      <c r="B28" s="257" t="str">
        <f>'Vertragsübersicht aktuell'!B28</f>
        <v>Tierhalterhaftpflicht</v>
      </c>
      <c r="C28" s="291" t="str">
        <f>IF('Vertragsübersicht aktuell'!C28&lt;&gt;"",'Vertragsübersicht aktuell'!C28,"")</f>
        <v/>
      </c>
      <c r="D28" s="258" t="str">
        <f>IF('Vertragsübersicht aktuell'!D28&lt;&gt;"",'Vertragsübersicht aktuell'!D28,"")</f>
        <v/>
      </c>
      <c r="E28" s="342" t="str">
        <f>IF('Vertragsübersicht aktuell'!E28&lt;&gt;"",'Vertragsübersicht aktuell'!E28,"")</f>
        <v/>
      </c>
      <c r="F28" s="265" t="str">
        <f>IF('Vertragsübersicht aktuell'!F28&lt;&gt;"",'Vertragsübersicht aktuell'!F28,"")</f>
        <v/>
      </c>
      <c r="G28" s="261">
        <f>IF('Vertragsübersicht aktuell'!G28&lt;&gt;"",'Vertragsübersicht aktuell'!G28,"")</f>
        <v>0</v>
      </c>
      <c r="H28" s="262" t="str">
        <f>IF('Vertragsübersicht aktuell'!H28&lt;&gt;"",'Vertragsübersicht aktuell'!H28,"")</f>
        <v/>
      </c>
      <c r="I28" s="262" t="str">
        <f>IF('Vertragsübersicht aktuell'!I28&lt;&gt;"",'Vertragsübersicht aktuell'!I28,"")</f>
        <v/>
      </c>
      <c r="J28" s="263" t="str">
        <f>IF('Vertragsübersicht aktuell'!J28&lt;&gt;"",'Vertragsübersicht aktuell'!J28,"")</f>
        <v/>
      </c>
      <c r="K28" s="263" t="str">
        <f>IF('Vertragsübersicht aktuell'!K28&lt;&gt;"",'Vertragsübersicht aktuell'!K28,"")</f>
        <v/>
      </c>
      <c r="L28" s="263" t="str">
        <f>IF('Vertragsübersicht aktuell'!L28&lt;&gt;"",'Vertragsübersicht aktuell'!L28,"")</f>
        <v/>
      </c>
      <c r="M28" s="263" t="str">
        <f>IF('Vertragsübersicht aktuell'!M28&lt;&gt;"",'Vertragsübersicht aktuell'!M28,"")</f>
        <v/>
      </c>
      <c r="N28" s="255"/>
      <c r="O28" s="264" t="str">
        <f>IF('Vertragsübersicht aktuell'!O28&lt;&gt;0,'Vertragsübersicht aktuell'!O28,"")</f>
        <v/>
      </c>
      <c r="P28" s="264" t="str">
        <f>IF('Vertragsübersicht aktuell'!P28&lt;&gt;0,'Vertragsübersicht aktuell'!P28,"")</f>
        <v/>
      </c>
      <c r="Q28" s="264" t="str">
        <f>IF('Vertragsübersicht aktuell'!Q28&lt;&gt;0,'Vertragsübersicht aktuell'!Q28,"")</f>
        <v/>
      </c>
      <c r="R28" s="264" t="str">
        <f>IF('Vertragsübersicht aktuell'!R28&lt;&gt;0,'Vertragsübersicht aktuell'!R28,"")</f>
        <v/>
      </c>
      <c r="S28" s="241"/>
      <c r="T28" s="252"/>
      <c r="U28" s="25"/>
      <c r="V28" s="25"/>
      <c r="W28" s="253"/>
    </row>
    <row r="29" spans="2:23" ht="15" customHeight="1" x14ac:dyDescent="0.2">
      <c r="B29" s="257" t="str">
        <f>'Vertragsübersicht aktuell'!B29</f>
        <v>ADAC</v>
      </c>
      <c r="C29" s="291" t="str">
        <f>IF('Vertragsübersicht aktuell'!C29&lt;&gt;"",'Vertragsübersicht aktuell'!C29,"")</f>
        <v/>
      </c>
      <c r="D29" s="258" t="str">
        <f>IF('Vertragsübersicht aktuell'!D29&lt;&gt;"",'Vertragsübersicht aktuell'!D29,"")</f>
        <v/>
      </c>
      <c r="E29" s="342" t="str">
        <f>IF('Vertragsübersicht aktuell'!E29&lt;&gt;"",'Vertragsübersicht aktuell'!E29,"")</f>
        <v/>
      </c>
      <c r="F29" s="265" t="str">
        <f>IF('Vertragsübersicht aktuell'!F29&lt;&gt;"",'Vertragsübersicht aktuell'!F29,"")</f>
        <v/>
      </c>
      <c r="G29" s="261">
        <f>IF('Vertragsübersicht aktuell'!G29&lt;&gt;"",'Vertragsübersicht aktuell'!G29,"")</f>
        <v>0</v>
      </c>
      <c r="H29" s="262" t="str">
        <f>IF('Vertragsübersicht aktuell'!H29&lt;&gt;"",'Vertragsübersicht aktuell'!H29,"")</f>
        <v/>
      </c>
      <c r="I29" s="262" t="str">
        <f>IF('Vertragsübersicht aktuell'!I29&lt;&gt;"",'Vertragsübersicht aktuell'!I29,"")</f>
        <v/>
      </c>
      <c r="J29" s="263" t="str">
        <f>IF('Vertragsübersicht aktuell'!J29&lt;&gt;"",'Vertragsübersicht aktuell'!J29,"")</f>
        <v/>
      </c>
      <c r="K29" s="263" t="str">
        <f>IF('Vertragsübersicht aktuell'!K29&lt;&gt;"",'Vertragsübersicht aktuell'!K29,"")</f>
        <v/>
      </c>
      <c r="L29" s="263" t="str">
        <f>IF('Vertragsübersicht aktuell'!L29&lt;&gt;"",'Vertragsübersicht aktuell'!L29,"")</f>
        <v/>
      </c>
      <c r="M29" s="263" t="str">
        <f>IF('Vertragsübersicht aktuell'!M29&lt;&gt;"",'Vertragsübersicht aktuell'!M29,"")</f>
        <v/>
      </c>
      <c r="N29" s="255"/>
      <c r="O29" s="264" t="str">
        <f>IF('Vertragsübersicht aktuell'!O29&lt;&gt;0,'Vertragsübersicht aktuell'!O29,"")</f>
        <v/>
      </c>
      <c r="P29" s="264" t="str">
        <f>IF('Vertragsübersicht aktuell'!P29&lt;&gt;0,'Vertragsübersicht aktuell'!P29,"")</f>
        <v/>
      </c>
      <c r="Q29" s="264" t="str">
        <f>IF('Vertragsübersicht aktuell'!Q29&lt;&gt;0,'Vertragsübersicht aktuell'!Q29,"")</f>
        <v/>
      </c>
      <c r="R29" s="264" t="str">
        <f>IF('Vertragsübersicht aktuell'!R29&lt;&gt;0,'Vertragsübersicht aktuell'!R29,"")</f>
        <v/>
      </c>
      <c r="S29" s="241"/>
      <c r="T29" s="252"/>
      <c r="U29" s="25"/>
      <c r="V29" s="25"/>
      <c r="W29" s="253"/>
    </row>
    <row r="30" spans="2:23" ht="15" customHeight="1" x14ac:dyDescent="0.2">
      <c r="B30" s="257" t="str">
        <f>'Vertragsübersicht aktuell'!B30</f>
        <v>Zusatzversicherung 4</v>
      </c>
      <c r="C30" s="258" t="str">
        <f>IF('Vertragsübersicht aktuell'!C30&lt;&gt;"",'Vertragsübersicht aktuell'!C30,"")</f>
        <v/>
      </c>
      <c r="D30" s="258" t="str">
        <f>IF('Vertragsübersicht aktuell'!D30&lt;&gt;"",'Vertragsübersicht aktuell'!D30,"")</f>
        <v/>
      </c>
      <c r="E30" s="342" t="str">
        <f>IF('Vertragsübersicht aktuell'!E30&lt;&gt;"",'Vertragsübersicht aktuell'!E30,"")</f>
        <v/>
      </c>
      <c r="F30" s="265" t="str">
        <f>IF('Vertragsübersicht aktuell'!F30&lt;&gt;"",'Vertragsübersicht aktuell'!F30,"")</f>
        <v/>
      </c>
      <c r="G30" s="261">
        <f>IF('Vertragsübersicht aktuell'!G30&lt;&gt;"",'Vertragsübersicht aktuell'!G30,"")</f>
        <v>0</v>
      </c>
      <c r="H30" s="262" t="str">
        <f>IF('Vertragsübersicht aktuell'!H30&lt;&gt;"",'Vertragsübersicht aktuell'!H30,"")</f>
        <v/>
      </c>
      <c r="I30" s="262" t="str">
        <f>IF('Vertragsübersicht aktuell'!I30&lt;&gt;"",'Vertragsübersicht aktuell'!I30,"")</f>
        <v/>
      </c>
      <c r="J30" s="265" t="str">
        <f>IF('Vertragsübersicht aktuell'!J30&lt;&gt;"",'Vertragsübersicht aktuell'!J30,"")</f>
        <v/>
      </c>
      <c r="K30" s="265" t="str">
        <f>IF('Vertragsübersicht aktuell'!K30&lt;&gt;"",'Vertragsübersicht aktuell'!K30,"")</f>
        <v/>
      </c>
      <c r="L30" s="265" t="str">
        <f>IF('Vertragsübersicht aktuell'!L30&lt;&gt;"",'Vertragsübersicht aktuell'!L30,"")</f>
        <v/>
      </c>
      <c r="M30" s="265" t="str">
        <f>IF('Vertragsübersicht aktuell'!M30&lt;&gt;"",'Vertragsübersicht aktuell'!M30,"")</f>
        <v/>
      </c>
      <c r="N30" s="255"/>
      <c r="O30" s="264" t="str">
        <f>IF('Vertragsübersicht aktuell'!O30&lt;&gt;0,'Vertragsübersicht aktuell'!O30,"")</f>
        <v/>
      </c>
      <c r="P30" s="264" t="str">
        <f>IF('Vertragsübersicht aktuell'!P30&lt;&gt;0,'Vertragsübersicht aktuell'!P30,"")</f>
        <v/>
      </c>
      <c r="Q30" s="264" t="str">
        <f>IF('Vertragsübersicht aktuell'!Q30&lt;&gt;0,'Vertragsübersicht aktuell'!Q30,"")</f>
        <v/>
      </c>
      <c r="R30" s="264" t="str">
        <f>IF('Vertragsübersicht aktuell'!R30&lt;&gt;0,'Vertragsübersicht aktuell'!R30,"")</f>
        <v/>
      </c>
      <c r="S30" s="241"/>
      <c r="T30" s="252"/>
      <c r="U30" s="25"/>
      <c r="V30" s="25"/>
      <c r="W30" s="253"/>
    </row>
    <row r="31" spans="2:23" ht="15" customHeight="1" x14ac:dyDescent="0.2">
      <c r="B31" s="257" t="str">
        <f>'Vertragsübersicht aktuell'!B31</f>
        <v>Zusatzversicherung 5</v>
      </c>
      <c r="C31" s="258" t="str">
        <f>IF('Vertragsübersicht aktuell'!C31&lt;&gt;"",'Vertragsübersicht aktuell'!C31,"")</f>
        <v/>
      </c>
      <c r="D31" s="258" t="str">
        <f>IF('Vertragsübersicht aktuell'!D31&lt;&gt;"",'Vertragsübersicht aktuell'!D31,"")</f>
        <v/>
      </c>
      <c r="E31" s="342" t="str">
        <f>IF('Vertragsübersicht aktuell'!E31&lt;&gt;"",'Vertragsübersicht aktuell'!E31,"")</f>
        <v/>
      </c>
      <c r="F31" s="265" t="str">
        <f>IF('Vertragsübersicht aktuell'!F31&lt;&gt;"",'Vertragsübersicht aktuell'!F31,"")</f>
        <v/>
      </c>
      <c r="G31" s="261">
        <f>IF('Vertragsübersicht aktuell'!G31&lt;&gt;"",'Vertragsübersicht aktuell'!G31,"")</f>
        <v>0</v>
      </c>
      <c r="H31" s="262" t="str">
        <f>IF('Vertragsübersicht aktuell'!H31&lt;&gt;"",'Vertragsübersicht aktuell'!H31,"")</f>
        <v/>
      </c>
      <c r="I31" s="262" t="str">
        <f>IF('Vertragsübersicht aktuell'!I31&lt;&gt;"",'Vertragsübersicht aktuell'!I31,"")</f>
        <v/>
      </c>
      <c r="J31" s="265" t="str">
        <f>IF('Vertragsübersicht aktuell'!J31&lt;&gt;"",'Vertragsübersicht aktuell'!J31,"")</f>
        <v/>
      </c>
      <c r="K31" s="265" t="str">
        <f>IF('Vertragsübersicht aktuell'!K31&lt;&gt;"",'Vertragsübersicht aktuell'!K31,"")</f>
        <v/>
      </c>
      <c r="L31" s="265" t="str">
        <f>IF('Vertragsübersicht aktuell'!L31&lt;&gt;"",'Vertragsübersicht aktuell'!L31,"")</f>
        <v/>
      </c>
      <c r="M31" s="265" t="str">
        <f>IF('Vertragsübersicht aktuell'!M31&lt;&gt;"",'Vertragsübersicht aktuell'!M31,"")</f>
        <v/>
      </c>
      <c r="N31" s="255"/>
      <c r="O31" s="264" t="str">
        <f>IF('Vertragsübersicht aktuell'!O31&lt;&gt;0,'Vertragsübersicht aktuell'!O31,"")</f>
        <v/>
      </c>
      <c r="P31" s="264" t="str">
        <f>IF('Vertragsübersicht aktuell'!P31&lt;&gt;0,'Vertragsübersicht aktuell'!P31,"")</f>
        <v/>
      </c>
      <c r="Q31" s="264" t="str">
        <f>IF('Vertragsübersicht aktuell'!Q31&lt;&gt;0,'Vertragsübersicht aktuell'!Q31,"")</f>
        <v/>
      </c>
      <c r="R31" s="264" t="str">
        <f>IF('Vertragsübersicht aktuell'!R31&lt;&gt;0,'Vertragsübersicht aktuell'!R31,"")</f>
        <v/>
      </c>
      <c r="S31" s="241"/>
      <c r="T31" s="252"/>
      <c r="U31" s="25"/>
      <c r="V31" s="25"/>
      <c r="W31" s="253"/>
    </row>
    <row r="32" spans="2:23" ht="26.1" customHeight="1" x14ac:dyDescent="0.2">
      <c r="B32" s="292"/>
      <c r="C32" s="293"/>
      <c r="D32" s="293"/>
      <c r="E32" s="347"/>
      <c r="F32" s="348"/>
      <c r="G32" s="294"/>
      <c r="H32" s="295"/>
      <c r="I32" s="295"/>
      <c r="J32" s="294"/>
      <c r="K32" s="294"/>
      <c r="L32" s="294"/>
      <c r="M32" s="294"/>
      <c r="N32" s="243"/>
      <c r="O32" s="296"/>
      <c r="P32" s="296"/>
      <c r="Q32" s="296"/>
      <c r="R32" s="297"/>
      <c r="S32" s="241"/>
      <c r="T32" s="252"/>
      <c r="U32" s="25"/>
      <c r="V32" s="25"/>
      <c r="W32" s="253"/>
    </row>
    <row r="33" spans="2:23" ht="39" customHeight="1" x14ac:dyDescent="0.2">
      <c r="B33" s="248" t="s">
        <v>128</v>
      </c>
      <c r="C33" s="249"/>
      <c r="D33" s="249"/>
      <c r="E33" s="298"/>
      <c r="F33" s="249"/>
      <c r="G33" s="249"/>
      <c r="H33" s="249"/>
      <c r="I33" s="249"/>
      <c r="J33" s="299"/>
      <c r="K33" s="299"/>
      <c r="L33" s="299"/>
      <c r="M33" s="300"/>
      <c r="N33" s="251"/>
      <c r="O33" s="484" t="str">
        <f>'Vertragsübersicht aktuell'!O33:R33</f>
        <v>Zusatzinformationen</v>
      </c>
      <c r="P33" s="485"/>
      <c r="Q33" s="485"/>
      <c r="R33" s="486"/>
      <c r="S33" s="241"/>
      <c r="T33" s="252"/>
      <c r="U33" s="25"/>
      <c r="V33" s="25"/>
      <c r="W33" s="301"/>
    </row>
    <row r="34" spans="2:23" ht="25.5" customHeight="1" x14ac:dyDescent="0.2">
      <c r="B34" s="254" t="s">
        <v>91</v>
      </c>
      <c r="C34" s="254" t="s">
        <v>92</v>
      </c>
      <c r="D34" s="254" t="s">
        <v>93</v>
      </c>
      <c r="E34" s="254" t="s">
        <v>94</v>
      </c>
      <c r="F34" s="254" t="s">
        <v>95</v>
      </c>
      <c r="G34" s="254" t="s">
        <v>96</v>
      </c>
      <c r="H34" s="254" t="s">
        <v>97</v>
      </c>
      <c r="I34" s="254" t="s">
        <v>98</v>
      </c>
      <c r="J34" s="254" t="s">
        <v>99</v>
      </c>
      <c r="K34" s="254" t="s">
        <v>100</v>
      </c>
      <c r="L34" s="254" t="s">
        <v>101</v>
      </c>
      <c r="M34" s="254" t="s">
        <v>102</v>
      </c>
      <c r="N34" s="255"/>
      <c r="O34" s="256" t="s">
        <v>103</v>
      </c>
      <c r="P34" s="256" t="s">
        <v>104</v>
      </c>
      <c r="Q34" s="256" t="s">
        <v>105</v>
      </c>
      <c r="R34" s="256" t="s">
        <v>106</v>
      </c>
      <c r="S34" s="241"/>
      <c r="T34" s="252"/>
      <c r="U34" s="25"/>
      <c r="V34" s="25"/>
      <c r="W34" s="302"/>
    </row>
    <row r="35" spans="2:23" ht="15" customHeight="1" x14ac:dyDescent="0.2">
      <c r="B35" s="303" t="s">
        <v>13</v>
      </c>
      <c r="C35" s="304"/>
      <c r="D35" s="304"/>
      <c r="E35" s="305"/>
      <c r="F35" s="304"/>
      <c r="G35" s="304"/>
      <c r="H35" s="306"/>
      <c r="I35" s="306"/>
      <c r="J35" s="307"/>
      <c r="K35" s="307"/>
      <c r="L35" s="307"/>
      <c r="M35" s="308"/>
      <c r="N35" s="255"/>
      <c r="O35" s="264"/>
      <c r="P35" s="264"/>
      <c r="Q35" s="264"/>
      <c r="R35" s="264"/>
      <c r="S35" s="241"/>
      <c r="T35" s="252"/>
      <c r="U35" s="25"/>
      <c r="V35" s="25"/>
      <c r="W35" s="302"/>
    </row>
    <row r="36" spans="2:23" ht="15" customHeight="1" x14ac:dyDescent="0.2">
      <c r="B36" s="258" t="str">
        <f>'Vertragsübersicht aktuell'!B36</f>
        <v>Girokonto „Arbeitskonto“</v>
      </c>
      <c r="C36" s="258" t="str">
        <f>IF('Vertragsübersicht aktuell'!C36&lt;&gt;"",'Vertragsübersicht aktuell'!C36,"")</f>
        <v/>
      </c>
      <c r="D36" s="258" t="str">
        <f>IF('Vertragsübersicht aktuell'!D36&lt;&gt;"",'Vertragsübersicht aktuell'!D36,"")</f>
        <v/>
      </c>
      <c r="E36" s="342" t="str">
        <f>IF('Vertragsübersicht aktuell'!E36&lt;&gt;"",'Vertragsübersicht aktuell'!E36,"")</f>
        <v/>
      </c>
      <c r="F36" s="265" t="str">
        <f>IF('Vertragsübersicht aktuell'!F36&lt;&gt;"",'Vertragsübersicht aktuell'!F36,"")</f>
        <v/>
      </c>
      <c r="G36" s="261">
        <f>IF('Vertragsübersicht aktuell'!G36&lt;&gt;"",'Vertragsübersicht aktuell'!G36,"")</f>
        <v>0</v>
      </c>
      <c r="H36" s="311" t="str">
        <f>IF('Vertragsübersicht aktuell'!H36&lt;&gt;"",'Vertragsübersicht aktuell'!H36,"")</f>
        <v/>
      </c>
      <c r="I36" s="311" t="str">
        <f>IF('Vertragsübersicht aktuell'!I36&lt;&gt;"",'Vertragsübersicht aktuell'!I36,"")</f>
        <v/>
      </c>
      <c r="J36" s="263" t="str">
        <f>IF('Vertragsübersicht aktuell'!J36&lt;&gt;"",'Vertragsübersicht aktuell'!J36,"")</f>
        <v/>
      </c>
      <c r="K36" s="263" t="str">
        <f>IF('Vertragsübersicht aktuell'!K36&lt;&gt;"",'Vertragsübersicht aktuell'!K36,"")</f>
        <v/>
      </c>
      <c r="L36" s="263" t="str">
        <f>IF('Vertragsübersicht aktuell'!L36&lt;&gt;"",'Vertragsübersicht aktuell'!L36,"")</f>
        <v/>
      </c>
      <c r="M36" s="263" t="str">
        <f>IF('Vertragsübersicht aktuell'!M36&lt;&gt;"",'Vertragsübersicht aktuell'!M36,"")</f>
        <v/>
      </c>
      <c r="N36" s="255"/>
      <c r="O36" s="264" t="str">
        <f>IF('Vertragsübersicht aktuell'!O36&lt;&gt;0,'Vertragsübersicht aktuell'!O36,"")</f>
        <v/>
      </c>
      <c r="P36" s="264" t="str">
        <f>IF('Vertragsübersicht aktuell'!P36&lt;&gt;0,'Vertragsübersicht aktuell'!P36,"")</f>
        <v/>
      </c>
      <c r="Q36" s="264" t="str">
        <f>IF('Vertragsübersicht aktuell'!Q36&lt;&gt;0,'Vertragsübersicht aktuell'!Q36,"")</f>
        <v/>
      </c>
      <c r="R36" s="264" t="str">
        <f>IF('Vertragsübersicht aktuell'!R36&lt;&gt;0,'Vertragsübersicht aktuell'!R36,"")</f>
        <v/>
      </c>
      <c r="S36" s="241"/>
      <c r="T36" s="252"/>
      <c r="U36" s="25"/>
      <c r="V36" s="25"/>
      <c r="W36" s="253"/>
    </row>
    <row r="37" spans="2:23" ht="15" customHeight="1" x14ac:dyDescent="0.2">
      <c r="B37" s="258" t="str">
        <f>'Vertragsübersicht aktuell'!B37</f>
        <v>Girokonto „Konsumkonto"</v>
      </c>
      <c r="C37" s="258" t="str">
        <f>IF('Vertragsübersicht aktuell'!C37&lt;&gt;"",'Vertragsübersicht aktuell'!C37,"")</f>
        <v/>
      </c>
      <c r="D37" s="258" t="str">
        <f>IF('Vertragsübersicht aktuell'!D37&lt;&gt;"",'Vertragsübersicht aktuell'!D37,"")</f>
        <v/>
      </c>
      <c r="E37" s="342" t="str">
        <f>IF('Vertragsübersicht aktuell'!E37&lt;&gt;"",'Vertragsübersicht aktuell'!E37,"")</f>
        <v/>
      </c>
      <c r="F37" s="265" t="str">
        <f>IF('Vertragsübersicht aktuell'!F37&lt;&gt;"",'Vertragsübersicht aktuell'!F37,"")</f>
        <v/>
      </c>
      <c r="G37" s="261">
        <f>IF('Vertragsübersicht aktuell'!G37&lt;&gt;"",'Vertragsübersicht aktuell'!G37,"")</f>
        <v>0</v>
      </c>
      <c r="H37" s="311" t="str">
        <f>IF('Vertragsübersicht aktuell'!H37&lt;&gt;"",'Vertragsübersicht aktuell'!H37,"")</f>
        <v/>
      </c>
      <c r="I37" s="311" t="str">
        <f>IF('Vertragsübersicht aktuell'!I37&lt;&gt;"",'Vertragsübersicht aktuell'!I37,"")</f>
        <v/>
      </c>
      <c r="J37" s="263" t="str">
        <f>IF('Vertragsübersicht aktuell'!J37&lt;&gt;"",'Vertragsübersicht aktuell'!J37,"")</f>
        <v/>
      </c>
      <c r="K37" s="263" t="str">
        <f>IF('Vertragsübersicht aktuell'!K37&lt;&gt;"",'Vertragsübersicht aktuell'!K37,"")</f>
        <v/>
      </c>
      <c r="L37" s="263" t="str">
        <f>IF('Vertragsübersicht aktuell'!L37&lt;&gt;"",'Vertragsübersicht aktuell'!L37,"")</f>
        <v/>
      </c>
      <c r="M37" s="263" t="str">
        <f>IF('Vertragsübersicht aktuell'!M37&lt;&gt;"",'Vertragsübersicht aktuell'!M37,"")</f>
        <v/>
      </c>
      <c r="N37" s="255"/>
      <c r="O37" s="264" t="str">
        <f>IF('Vertragsübersicht aktuell'!O37&lt;&gt;0,'Vertragsübersicht aktuell'!O37,"")</f>
        <v/>
      </c>
      <c r="P37" s="264" t="str">
        <f>IF('Vertragsübersicht aktuell'!P37&lt;&gt;0,'Vertragsübersicht aktuell'!P37,"")</f>
        <v/>
      </c>
      <c r="Q37" s="264" t="str">
        <f>IF('Vertragsübersicht aktuell'!Q37&lt;&gt;0,'Vertragsübersicht aktuell'!Q37,"")</f>
        <v/>
      </c>
      <c r="R37" s="264" t="str">
        <f>IF('Vertragsübersicht aktuell'!R37&lt;&gt;0,'Vertragsübersicht aktuell'!R37,"")</f>
        <v/>
      </c>
      <c r="S37" s="241"/>
      <c r="T37" s="252"/>
      <c r="U37" s="25"/>
      <c r="V37" s="25"/>
      <c r="W37" s="253"/>
    </row>
    <row r="38" spans="2:23" ht="15" customHeight="1" x14ac:dyDescent="0.2">
      <c r="B38" s="258" t="str">
        <f>'Vertragsübersicht aktuell'!B38</f>
        <v>Tagesgeld „Grüne Tonne“</v>
      </c>
      <c r="C38" s="258" t="str">
        <f>IF('Vertragsübersicht aktuell'!C38&lt;&gt;"",'Vertragsübersicht aktuell'!C38,"")</f>
        <v/>
      </c>
      <c r="D38" s="258" t="str">
        <f>IF('Vertragsübersicht aktuell'!D38&lt;&gt;"",'Vertragsübersicht aktuell'!D38,"")</f>
        <v/>
      </c>
      <c r="E38" s="342" t="str">
        <f>IF('Vertragsübersicht aktuell'!E38&lt;&gt;"",'Vertragsübersicht aktuell'!E38,"")</f>
        <v/>
      </c>
      <c r="F38" s="265" t="str">
        <f>IF('Vertragsübersicht aktuell'!F38&lt;&gt;"",'Vertragsübersicht aktuell'!F38,"")</f>
        <v/>
      </c>
      <c r="G38" s="261">
        <f>IF('Vertragsübersicht aktuell'!G38&lt;&gt;"",'Vertragsübersicht aktuell'!G38,"")</f>
        <v>0</v>
      </c>
      <c r="H38" s="311" t="str">
        <f>IF('Vertragsübersicht aktuell'!H38&lt;&gt;"",'Vertragsübersicht aktuell'!H38,"")</f>
        <v/>
      </c>
      <c r="I38" s="311" t="str">
        <f>IF('Vertragsübersicht aktuell'!I38&lt;&gt;"",'Vertragsübersicht aktuell'!I38,"")</f>
        <v/>
      </c>
      <c r="J38" s="263" t="str">
        <f>IF('Vertragsübersicht aktuell'!J38&lt;&gt;"",'Vertragsübersicht aktuell'!J38,"")</f>
        <v/>
      </c>
      <c r="K38" s="263" t="str">
        <f>IF('Vertragsübersicht aktuell'!K38&lt;&gt;"",'Vertragsübersicht aktuell'!K38,"")</f>
        <v/>
      </c>
      <c r="L38" s="263" t="str">
        <f>IF('Vertragsübersicht aktuell'!L38&lt;&gt;"",'Vertragsübersicht aktuell'!L38,"")</f>
        <v/>
      </c>
      <c r="M38" s="263" t="str">
        <f>IF('Vertragsübersicht aktuell'!M38&lt;&gt;"",'Vertragsübersicht aktuell'!M38,"")</f>
        <v/>
      </c>
      <c r="N38" s="255"/>
      <c r="O38" s="264" t="str">
        <f>IF('Vertragsübersicht aktuell'!O38&lt;&gt;0,'Vertragsübersicht aktuell'!O38,"")</f>
        <v/>
      </c>
      <c r="P38" s="264" t="str">
        <f>IF('Vertragsübersicht aktuell'!P38&lt;&gt;0,'Vertragsübersicht aktuell'!P38,"")</f>
        <v/>
      </c>
      <c r="Q38" s="264" t="str">
        <f>IF('Vertragsübersicht aktuell'!Q38&lt;&gt;0,'Vertragsübersicht aktuell'!Q38,"")</f>
        <v/>
      </c>
      <c r="R38" s="264" t="str">
        <f>IF('Vertragsübersicht aktuell'!R38&lt;&gt;0,'Vertragsübersicht aktuell'!R38,"")</f>
        <v/>
      </c>
      <c r="S38" s="241"/>
      <c r="T38" s="252"/>
      <c r="U38" s="25"/>
      <c r="V38" s="25"/>
      <c r="W38" s="253"/>
    </row>
    <row r="39" spans="2:23" ht="15" customHeight="1" x14ac:dyDescent="0.2">
      <c r="B39" s="258" t="str">
        <f>'Vertragsübersicht aktuell'!B39</f>
        <v>UltimoSparen 05er auf 09er</v>
      </c>
      <c r="C39" s="258" t="str">
        <f>IF('Vertragsübersicht aktuell'!C39&lt;&gt;"",'Vertragsübersicht aktuell'!C39,"")</f>
        <v/>
      </c>
      <c r="D39" s="258" t="str">
        <f>IF('Vertragsübersicht aktuell'!D39&lt;&gt;"",'Vertragsübersicht aktuell'!D39,"")</f>
        <v/>
      </c>
      <c r="E39" s="342" t="str">
        <f>IF('Vertragsübersicht aktuell'!E39&lt;&gt;"",'Vertragsübersicht aktuell'!E39,"")</f>
        <v/>
      </c>
      <c r="F39" s="265" t="str">
        <f>IF('Vertragsübersicht aktuell'!F39&lt;&gt;"",'Vertragsübersicht aktuell'!F39,"")</f>
        <v/>
      </c>
      <c r="G39" s="261">
        <f>IF('Vertragsübersicht aktuell'!G39&lt;&gt;"",'Vertragsübersicht aktuell'!G39,"")</f>
        <v>0</v>
      </c>
      <c r="H39" s="311" t="str">
        <f>IF('Vertragsübersicht aktuell'!H39&lt;&gt;"",'Vertragsübersicht aktuell'!H39,"")</f>
        <v/>
      </c>
      <c r="I39" s="311" t="str">
        <f>IF('Vertragsübersicht aktuell'!I39&lt;&gt;"",'Vertragsübersicht aktuell'!I39,"")</f>
        <v/>
      </c>
      <c r="J39" s="263" t="str">
        <f>IF('Vertragsübersicht aktuell'!J39&lt;&gt;"",'Vertragsübersicht aktuell'!J39,"")</f>
        <v/>
      </c>
      <c r="K39" s="263" t="str">
        <f>IF('Vertragsübersicht aktuell'!K39&lt;&gt;"",'Vertragsübersicht aktuell'!K39,"")</f>
        <v/>
      </c>
      <c r="L39" s="263" t="str">
        <f>IF('Vertragsübersicht aktuell'!L39&lt;&gt;"",'Vertragsübersicht aktuell'!L39,"")</f>
        <v/>
      </c>
      <c r="M39" s="263" t="str">
        <f>IF('Vertragsübersicht aktuell'!M39&lt;&gt;"",'Vertragsübersicht aktuell'!M39,"")</f>
        <v/>
      </c>
      <c r="N39" s="255"/>
      <c r="O39" s="264" t="str">
        <f>IF('Vertragsübersicht aktuell'!O39&lt;&gt;0,'Vertragsübersicht aktuell'!O39,"")</f>
        <v/>
      </c>
      <c r="P39" s="264" t="str">
        <f>IF('Vertragsübersicht aktuell'!P39&lt;&gt;0,'Vertragsübersicht aktuell'!P39,"")</f>
        <v/>
      </c>
      <c r="Q39" s="264" t="str">
        <f>IF('Vertragsübersicht aktuell'!Q39&lt;&gt;0,'Vertragsübersicht aktuell'!Q39,"")</f>
        <v/>
      </c>
      <c r="R39" s="264" t="str">
        <f>IF('Vertragsübersicht aktuell'!R39&lt;&gt;0,'Vertragsübersicht aktuell'!R39,"")</f>
        <v/>
      </c>
      <c r="S39" s="241"/>
      <c r="T39" s="252"/>
      <c r="U39" s="25"/>
      <c r="V39" s="25"/>
      <c r="W39" s="253"/>
    </row>
    <row r="40" spans="2:23" ht="15" customHeight="1" x14ac:dyDescent="0.2">
      <c r="B40" s="258" t="str">
        <f>'Vertragsübersicht aktuell'!B40</f>
        <v>Kreditkarte</v>
      </c>
      <c r="C40" s="258" t="str">
        <f>IF('Vertragsübersicht aktuell'!C40&lt;&gt;"",'Vertragsübersicht aktuell'!C40,"")</f>
        <v/>
      </c>
      <c r="D40" s="258" t="str">
        <f>IF('Vertragsübersicht aktuell'!D40&lt;&gt;"",'Vertragsübersicht aktuell'!D40,"")</f>
        <v/>
      </c>
      <c r="E40" s="342" t="str">
        <f>IF('Vertragsübersicht aktuell'!E40&lt;&gt;"",'Vertragsübersicht aktuell'!E40,"")</f>
        <v/>
      </c>
      <c r="F40" s="265" t="str">
        <f>IF('Vertragsübersicht aktuell'!F40&lt;&gt;"",'Vertragsübersicht aktuell'!F40,"")</f>
        <v/>
      </c>
      <c r="G40" s="261">
        <f>IF('Vertragsübersicht aktuell'!G40&lt;&gt;"",'Vertragsübersicht aktuell'!G40,"")</f>
        <v>0</v>
      </c>
      <c r="H40" s="311" t="str">
        <f>IF('Vertragsübersicht aktuell'!H40&lt;&gt;"",'Vertragsübersicht aktuell'!H40,"")</f>
        <v/>
      </c>
      <c r="I40" s="311" t="str">
        <f>IF('Vertragsübersicht aktuell'!I40&lt;&gt;"",'Vertragsübersicht aktuell'!I40,"")</f>
        <v/>
      </c>
      <c r="J40" s="263" t="str">
        <f>IF('Vertragsübersicht aktuell'!J40&lt;&gt;"",'Vertragsübersicht aktuell'!J40,"")</f>
        <v/>
      </c>
      <c r="K40" s="263" t="str">
        <f>IF('Vertragsübersicht aktuell'!K40&lt;&gt;"",'Vertragsübersicht aktuell'!K40,"")</f>
        <v/>
      </c>
      <c r="L40" s="263" t="str">
        <f>IF('Vertragsübersicht aktuell'!L40&lt;&gt;"",'Vertragsübersicht aktuell'!L40,"")</f>
        <v/>
      </c>
      <c r="M40" s="263" t="str">
        <f>IF('Vertragsübersicht aktuell'!M40&lt;&gt;"",'Vertragsübersicht aktuell'!M40,"")</f>
        <v/>
      </c>
      <c r="N40" s="255"/>
      <c r="O40" s="264" t="str">
        <f>IF('Vertragsübersicht aktuell'!O40&lt;&gt;0,'Vertragsübersicht aktuell'!O40,"")</f>
        <v/>
      </c>
      <c r="P40" s="264" t="str">
        <f>IF('Vertragsübersicht aktuell'!P40&lt;&gt;0,'Vertragsübersicht aktuell'!P40,"")</f>
        <v/>
      </c>
      <c r="Q40" s="264" t="str">
        <f>IF('Vertragsübersicht aktuell'!Q40&lt;&gt;0,'Vertragsübersicht aktuell'!Q40,"")</f>
        <v/>
      </c>
      <c r="R40" s="264" t="str">
        <f>IF('Vertragsübersicht aktuell'!R40&lt;&gt;0,'Vertragsübersicht aktuell'!R40,"")</f>
        <v/>
      </c>
      <c r="S40" s="241"/>
      <c r="T40" s="252"/>
      <c r="U40" s="25"/>
      <c r="V40" s="25"/>
      <c r="W40" s="253"/>
    </row>
    <row r="41" spans="2:23" ht="15" customHeight="1" x14ac:dyDescent="0.2">
      <c r="B41" s="303" t="s">
        <v>20</v>
      </c>
      <c r="C41" s="304"/>
      <c r="D41" s="304"/>
      <c r="E41" s="305"/>
      <c r="F41" s="304"/>
      <c r="G41" s="304"/>
      <c r="H41" s="306"/>
      <c r="I41" s="306"/>
      <c r="J41" s="307"/>
      <c r="K41" s="307"/>
      <c r="L41" s="307"/>
      <c r="M41" s="308"/>
      <c r="N41" s="255"/>
      <c r="O41" s="312"/>
      <c r="P41" s="313"/>
      <c r="Q41" s="313"/>
      <c r="R41" s="314"/>
      <c r="S41" s="241"/>
      <c r="T41" s="252"/>
      <c r="U41" s="25"/>
      <c r="V41" s="25"/>
      <c r="W41" s="253"/>
    </row>
    <row r="42" spans="2:23" ht="15" customHeight="1" x14ac:dyDescent="0.2">
      <c r="B42" s="258" t="str">
        <f>'Vertragsübersicht aktuell'!B42</f>
        <v>Investment / Depot</v>
      </c>
      <c r="C42" s="349" t="str">
        <f>IF('Vertragsübersicht aktuell'!C42&lt;&gt;"",'Vertragsübersicht aktuell'!C42,"")</f>
        <v/>
      </c>
      <c r="D42" s="258" t="str">
        <f>IF('Vertragsübersicht aktuell'!D42&lt;&gt;"",'Vertragsübersicht aktuell'!D42,"")</f>
        <v/>
      </c>
      <c r="E42" s="342" t="str">
        <f>IF('Vertragsübersicht aktuell'!E42&lt;&gt;"",'Vertragsübersicht aktuell'!E42,"")</f>
        <v/>
      </c>
      <c r="F42" s="265" t="str">
        <f>IF('Vertragsübersicht aktuell'!F42&lt;&gt;"",'Vertragsübersicht aktuell'!F42,"")</f>
        <v/>
      </c>
      <c r="G42" s="261">
        <f>IF('Vertragsübersicht aktuell'!G42&lt;&gt;"",'Vertragsübersicht aktuell'!G42,"")</f>
        <v>0</v>
      </c>
      <c r="H42" s="311" t="str">
        <f>IF('Vertragsübersicht aktuell'!H42&lt;&gt;"",'Vertragsübersicht aktuell'!H42,"")</f>
        <v/>
      </c>
      <c r="I42" s="311" t="str">
        <f>IF('Vertragsübersicht aktuell'!I42&lt;&gt;"",'Vertragsübersicht aktuell'!I42,"")</f>
        <v/>
      </c>
      <c r="J42" s="265">
        <f>IF('Vertragsübersicht aktuell'!J42&lt;&gt;"",'Vertragsübersicht aktuell'!J42,"")</f>
        <v>0</v>
      </c>
      <c r="K42" s="263" t="str">
        <f>IF('Vertragsübersicht aktuell'!K42&lt;&gt;"",'Vertragsübersicht aktuell'!K42,"")</f>
        <v/>
      </c>
      <c r="L42" s="263" t="str">
        <f>IF('Vertragsübersicht aktuell'!L42&lt;&gt;"",'Vertragsübersicht aktuell'!L42,"")</f>
        <v/>
      </c>
      <c r="M42" s="263" t="str">
        <f>IF('Vertragsübersicht aktuell'!M42&lt;&gt;"",'Vertragsübersicht aktuell'!M42,"")</f>
        <v/>
      </c>
      <c r="N42" s="255"/>
      <c r="O42" s="264" t="str">
        <f>IF('Vertragsübersicht aktuell'!O42&lt;&gt;0,'Vertragsübersicht aktuell'!O42,"")</f>
        <v/>
      </c>
      <c r="P42" s="264" t="str">
        <f>IF('Vertragsübersicht aktuell'!P42&lt;&gt;0,'Vertragsübersicht aktuell'!P42,"")</f>
        <v/>
      </c>
      <c r="Q42" s="264" t="str">
        <f>IF('Vertragsübersicht aktuell'!Q42&lt;&gt;0,'Vertragsübersicht aktuell'!Q42,"")</f>
        <v/>
      </c>
      <c r="R42" s="264" t="str">
        <f>IF('Vertragsübersicht aktuell'!R42&lt;&gt;0,'Vertragsübersicht aktuell'!R42,"")</f>
        <v/>
      </c>
      <c r="S42" s="241"/>
      <c r="T42" s="252"/>
      <c r="U42" s="25"/>
      <c r="V42" s="25"/>
      <c r="W42" s="253"/>
    </row>
    <row r="43" spans="2:23" ht="15" customHeight="1" x14ac:dyDescent="0.2">
      <c r="B43" s="258" t="str">
        <f>'Vertragsübersicht aktuell'!B43</f>
        <v>Bausparvertrag / Airbag</v>
      </c>
      <c r="C43" s="258" t="str">
        <f>IF('Vertragsübersicht aktuell'!C43&lt;&gt;"",'Vertragsübersicht aktuell'!C43,"")</f>
        <v/>
      </c>
      <c r="D43" s="258" t="str">
        <f>IF('Vertragsübersicht aktuell'!D43&lt;&gt;"",'Vertragsübersicht aktuell'!D43,"")</f>
        <v/>
      </c>
      <c r="E43" s="342" t="str">
        <f>IF('Vertragsübersicht aktuell'!E43&lt;&gt;"",'Vertragsübersicht aktuell'!E43,"")</f>
        <v/>
      </c>
      <c r="F43" s="265" t="str">
        <f>IF('Vertragsübersicht aktuell'!F43&lt;&gt;"",'Vertragsübersicht aktuell'!F43,"")</f>
        <v/>
      </c>
      <c r="G43" s="261">
        <f>IF('Vertragsübersicht aktuell'!G43&lt;&gt;"",'Vertragsübersicht aktuell'!G43,"")</f>
        <v>0</v>
      </c>
      <c r="H43" s="311" t="str">
        <f>IF('Vertragsübersicht aktuell'!H43&lt;&gt;"",'Vertragsübersicht aktuell'!H43,"")</f>
        <v/>
      </c>
      <c r="I43" s="311" t="str">
        <f>IF('Vertragsübersicht aktuell'!I43&lt;&gt;"",'Vertragsübersicht aktuell'!I43,"")</f>
        <v/>
      </c>
      <c r="J43" s="265" t="str">
        <f>IF('Vertragsübersicht aktuell'!J43&lt;&gt;"",'Vertragsübersicht aktuell'!J43,"")</f>
        <v/>
      </c>
      <c r="K43" s="263" t="str">
        <f>IF('Vertragsübersicht aktuell'!K43&lt;&gt;"",'Vertragsübersicht aktuell'!K43,"")</f>
        <v/>
      </c>
      <c r="L43" s="263" t="str">
        <f>IF('Vertragsübersicht aktuell'!L43&lt;&gt;"",'Vertragsübersicht aktuell'!L43,"")</f>
        <v/>
      </c>
      <c r="M43" s="263" t="str">
        <f>IF('Vertragsübersicht aktuell'!M43&lt;&gt;"",'Vertragsübersicht aktuell'!M43,"")</f>
        <v/>
      </c>
      <c r="N43" s="255"/>
      <c r="O43" s="264" t="str">
        <f>IF('Vertragsübersicht aktuell'!O43&lt;&gt;0,'Vertragsübersicht aktuell'!O43,"")</f>
        <v/>
      </c>
      <c r="P43" s="264" t="str">
        <f>IF('Vertragsübersicht aktuell'!P43&lt;&gt;0,'Vertragsübersicht aktuell'!P43,"")</f>
        <v/>
      </c>
      <c r="Q43" s="264" t="str">
        <f>IF('Vertragsübersicht aktuell'!Q43&lt;&gt;0,'Vertragsübersicht aktuell'!Q43,"")</f>
        <v/>
      </c>
      <c r="R43" s="264" t="str">
        <f>IF('Vertragsübersicht aktuell'!R43&lt;&gt;0,'Vertragsübersicht aktuell'!R43,"")</f>
        <v/>
      </c>
      <c r="S43" s="241"/>
      <c r="T43" s="252"/>
      <c r="U43" s="25"/>
      <c r="V43" s="25"/>
      <c r="W43" s="253"/>
    </row>
    <row r="44" spans="2:23" ht="15" customHeight="1" x14ac:dyDescent="0.2">
      <c r="B44" s="350" t="str">
        <f>'Vertragsübersicht aktuell'!B44</f>
        <v>Immobilie monatl. Zuzahlung</v>
      </c>
      <c r="C44" s="258" t="str">
        <f>IF('Vertragsübersicht aktuell'!C44&lt;&gt;"",'Vertragsübersicht aktuell'!C44,"")</f>
        <v/>
      </c>
      <c r="D44" s="258" t="str">
        <f>IF('Vertragsübersicht aktuell'!D44&lt;&gt;"",'Vertragsübersicht aktuell'!D44,"")</f>
        <v/>
      </c>
      <c r="E44" s="342" t="str">
        <f>IF('Vertragsübersicht aktuell'!E44&lt;&gt;"",'Vertragsübersicht aktuell'!E44,"")</f>
        <v/>
      </c>
      <c r="F44" s="265" t="str">
        <f>IF('Vertragsübersicht aktuell'!F44&lt;&gt;"",'Vertragsübersicht aktuell'!F44,"")</f>
        <v/>
      </c>
      <c r="G44" s="261">
        <f>IF('Vertragsübersicht aktuell'!G44&lt;&gt;"",'Vertragsübersicht aktuell'!G44,"")</f>
        <v>0</v>
      </c>
      <c r="H44" s="311" t="str">
        <f>IF('Vertragsübersicht aktuell'!H44&lt;&gt;"",'Vertragsübersicht aktuell'!H44,"")</f>
        <v/>
      </c>
      <c r="I44" s="311" t="str">
        <f>IF('Vertragsübersicht aktuell'!I44&lt;&gt;"",'Vertragsübersicht aktuell'!I44,"")</f>
        <v/>
      </c>
      <c r="J44" s="265" t="str">
        <f>IF('Vertragsübersicht aktuell'!J44&lt;&gt;"",'Vertragsübersicht aktuell'!J44,"")</f>
        <v/>
      </c>
      <c r="K44" s="263" t="str">
        <f>IF('Vertragsübersicht aktuell'!K44&lt;&gt;"",'Vertragsübersicht aktuell'!K44,"")</f>
        <v/>
      </c>
      <c r="L44" s="263" t="str">
        <f>IF('Vertragsübersicht aktuell'!L44&lt;&gt;"",'Vertragsübersicht aktuell'!L44,"")</f>
        <v/>
      </c>
      <c r="M44" s="263" t="str">
        <f>IF('Vertragsübersicht aktuell'!M44&lt;&gt;"",'Vertragsübersicht aktuell'!M44,"")</f>
        <v/>
      </c>
      <c r="N44" s="255"/>
      <c r="O44" s="264" t="str">
        <f>IF('Vertragsübersicht aktuell'!O44&lt;&gt;0,'Vertragsübersicht aktuell'!O44,"")</f>
        <v/>
      </c>
      <c r="P44" s="264" t="str">
        <f>IF('Vertragsübersicht aktuell'!P44&lt;&gt;0,'Vertragsübersicht aktuell'!P44,"")</f>
        <v/>
      </c>
      <c r="Q44" s="264" t="str">
        <f>IF('Vertragsübersicht aktuell'!Q44&lt;&gt;0,'Vertragsübersicht aktuell'!Q44,"")</f>
        <v/>
      </c>
      <c r="R44" s="264" t="str">
        <f>IF('Vertragsübersicht aktuell'!R44&lt;&gt;0,'Vertragsübersicht aktuell'!R44,"")</f>
        <v/>
      </c>
      <c r="S44" s="241"/>
      <c r="T44" s="317"/>
      <c r="W44" s="318"/>
    </row>
    <row r="45" spans="2:23" ht="15" customHeight="1" x14ac:dyDescent="0.2">
      <c r="B45" s="350" t="str">
        <f>'Vertragsübersicht aktuell'!B45</f>
        <v>+ Umschichtung Tonne ins Depot</v>
      </c>
      <c r="C45" s="258" t="str">
        <f>IF('Vertragsübersicht aktuell'!C45&lt;&gt;"",'Vertragsübersicht aktuell'!C45,"")</f>
        <v/>
      </c>
      <c r="D45" s="258" t="str">
        <f>IF('Vertragsübersicht aktuell'!D45&lt;&gt;"",'Vertragsübersicht aktuell'!D45,"")</f>
        <v/>
      </c>
      <c r="E45" s="342" t="str">
        <f>IF('Vertragsübersicht aktuell'!E45&lt;&gt;"",'Vertragsübersicht aktuell'!E45,"")</f>
        <v/>
      </c>
      <c r="F45" s="265" t="str">
        <f>IF('Vertragsübersicht aktuell'!F45&lt;&gt;"",'Vertragsübersicht aktuell'!F45,"")</f>
        <v/>
      </c>
      <c r="G45" s="261">
        <f>IF('Vertragsübersicht aktuell'!G45&lt;&gt;"",'Vertragsübersicht aktuell'!G45,"")</f>
        <v>0</v>
      </c>
      <c r="H45" s="311" t="str">
        <f>IF('Vertragsübersicht aktuell'!H45&lt;&gt;"",'Vertragsübersicht aktuell'!H45,"")</f>
        <v/>
      </c>
      <c r="I45" s="311" t="str">
        <f>IF('Vertragsübersicht aktuell'!I45&lt;&gt;"",'Vertragsübersicht aktuell'!I45,"")</f>
        <v/>
      </c>
      <c r="J45" s="265">
        <f>IF('Vertragsübersicht aktuell'!J45&lt;&gt;"",'Vertragsübersicht aktuell'!J45,"")</f>
        <v>0</v>
      </c>
      <c r="K45" s="263" t="str">
        <f>IF('Vertragsübersicht aktuell'!K45&lt;&gt;"",'Vertragsübersicht aktuell'!K45,"")</f>
        <v/>
      </c>
      <c r="L45" s="263" t="str">
        <f>IF('Vertragsübersicht aktuell'!L45&lt;&gt;"",'Vertragsübersicht aktuell'!L45,"")</f>
        <v/>
      </c>
      <c r="M45" s="263" t="str">
        <f>IF('Vertragsübersicht aktuell'!M45&lt;&gt;"",'Vertragsübersicht aktuell'!M45,"")</f>
        <v/>
      </c>
      <c r="N45" s="255"/>
      <c r="O45" s="264" t="str">
        <f>IF('Vertragsübersicht aktuell'!O45&lt;&gt;0,'Vertragsübersicht aktuell'!O45,"")</f>
        <v/>
      </c>
      <c r="P45" s="264" t="str">
        <f>IF('Vertragsübersicht aktuell'!P45&lt;&gt;0,'Vertragsübersicht aktuell'!P45,"")</f>
        <v/>
      </c>
      <c r="Q45" s="264" t="str">
        <f>IF('Vertragsübersicht aktuell'!Q45&lt;&gt;0,'Vertragsübersicht aktuell'!Q45,"")</f>
        <v/>
      </c>
      <c r="R45" s="264" t="str">
        <f>IF('Vertragsübersicht aktuell'!R45&lt;&gt;0,'Vertragsübersicht aktuell'!R45,"")</f>
        <v/>
      </c>
      <c r="S45" s="241"/>
      <c r="T45" s="317"/>
      <c r="W45" s="318"/>
    </row>
    <row r="46" spans="2:23" ht="15" customHeight="1" x14ac:dyDescent="0.2">
      <c r="B46" s="303" t="s">
        <v>35</v>
      </c>
      <c r="C46" s="304"/>
      <c r="D46" s="304"/>
      <c r="E46" s="305"/>
      <c r="F46" s="304"/>
      <c r="G46" s="304"/>
      <c r="H46" s="306"/>
      <c r="I46" s="306"/>
      <c r="J46" s="307"/>
      <c r="K46" s="307"/>
      <c r="L46" s="307"/>
      <c r="M46" s="308"/>
      <c r="N46" s="255"/>
      <c r="O46" s="312"/>
      <c r="P46" s="313"/>
      <c r="Q46" s="313"/>
      <c r="R46" s="314"/>
      <c r="S46" s="241"/>
      <c r="T46" s="317"/>
      <c r="W46" s="318"/>
    </row>
    <row r="47" spans="2:23" ht="15" customHeight="1" x14ac:dyDescent="0.2">
      <c r="B47" s="258" t="str">
        <f>'Vertragsübersicht aktuell'!B47</f>
        <v>Riester</v>
      </c>
      <c r="C47" s="258" t="str">
        <f>IF('Vertragsübersicht aktuell'!C47&lt;&gt;"",'Vertragsübersicht aktuell'!C47,"")</f>
        <v/>
      </c>
      <c r="D47" s="258" t="str">
        <f>IF('Vertragsübersicht aktuell'!D47&lt;&gt;"",'Vertragsübersicht aktuell'!D47,"")</f>
        <v/>
      </c>
      <c r="E47" s="342" t="str">
        <f>IF('Vertragsübersicht aktuell'!E47&lt;&gt;"",'Vertragsübersicht aktuell'!E47,"")</f>
        <v/>
      </c>
      <c r="F47" s="265" t="str">
        <f>IF('Vertragsübersicht aktuell'!F47&lt;&gt;"",'Vertragsübersicht aktuell'!F47,"")</f>
        <v/>
      </c>
      <c r="G47" s="261">
        <f>IF('Vertragsübersicht aktuell'!G47&lt;&gt;"",'Vertragsübersicht aktuell'!G47,"")</f>
        <v>0</v>
      </c>
      <c r="H47" s="311" t="str">
        <f>IF('Vertragsübersicht aktuell'!H47&lt;&gt;"",'Vertragsübersicht aktuell'!H47,"")</f>
        <v/>
      </c>
      <c r="I47" s="311" t="str">
        <f>IF('Vertragsübersicht aktuell'!I47&lt;&gt;"",'Vertragsübersicht aktuell'!I47,"")</f>
        <v/>
      </c>
      <c r="J47" s="265" t="str">
        <f>IF('Vertragsübersicht aktuell'!J47&lt;&gt;"",'Vertragsübersicht aktuell'!J47,"")</f>
        <v/>
      </c>
      <c r="K47" s="265" t="str">
        <f>IF('Vertragsübersicht aktuell'!K47&lt;&gt;"",'Vertragsübersicht aktuell'!K47,"")</f>
        <v/>
      </c>
      <c r="L47" s="265" t="str">
        <f>IF('Vertragsübersicht aktuell'!L47&lt;&gt;"",'Vertragsübersicht aktuell'!L47,"")</f>
        <v/>
      </c>
      <c r="M47" s="265" t="str">
        <f>IF('Vertragsübersicht aktuell'!M47&lt;&gt;"",'Vertragsübersicht aktuell'!M47,"")</f>
        <v/>
      </c>
      <c r="N47" s="255"/>
      <c r="O47" s="264" t="str">
        <f>IF('Vertragsübersicht aktuell'!O47&lt;&gt;0,'Vertragsübersicht aktuell'!O47,"")</f>
        <v/>
      </c>
      <c r="P47" s="264" t="str">
        <f>IF('Vertragsübersicht aktuell'!P47&lt;&gt;0,'Vertragsübersicht aktuell'!P47,"")</f>
        <v/>
      </c>
      <c r="Q47" s="264" t="str">
        <f>IF('Vertragsübersicht aktuell'!Q47&lt;&gt;0,'Vertragsübersicht aktuell'!Q47,"")</f>
        <v/>
      </c>
      <c r="R47" s="264" t="str">
        <f>IF('Vertragsübersicht aktuell'!R47&lt;&gt;0,'Vertragsübersicht aktuell'!R47,"")</f>
        <v/>
      </c>
      <c r="S47" s="241"/>
      <c r="T47" s="317"/>
      <c r="W47" s="318"/>
    </row>
    <row r="48" spans="2:23" ht="15" customHeight="1" x14ac:dyDescent="0.2">
      <c r="B48" s="258" t="str">
        <f>'Vertragsübersicht aktuell'!B48</f>
        <v>Flexibles Sparen</v>
      </c>
      <c r="C48" s="258" t="str">
        <f>IF('Vertragsübersicht aktuell'!C48&lt;&gt;"",'Vertragsübersicht aktuell'!C48,"")</f>
        <v/>
      </c>
      <c r="D48" s="258" t="str">
        <f>IF('Vertragsübersicht aktuell'!D48&lt;&gt;"",'Vertragsübersicht aktuell'!D48,"")</f>
        <v/>
      </c>
      <c r="E48" s="342" t="str">
        <f>IF('Vertragsübersicht aktuell'!E48&lt;&gt;"",'Vertragsübersicht aktuell'!E48,"")</f>
        <v/>
      </c>
      <c r="F48" s="265" t="str">
        <f>IF('Vertragsübersicht aktuell'!F48&lt;&gt;"",'Vertragsübersicht aktuell'!F48,"")</f>
        <v/>
      </c>
      <c r="G48" s="261">
        <f>IF('Vertragsübersicht aktuell'!G48&lt;&gt;"",'Vertragsübersicht aktuell'!G48,"")</f>
        <v>0</v>
      </c>
      <c r="H48" s="311" t="str">
        <f>IF('Vertragsübersicht aktuell'!H48&lt;&gt;"",'Vertragsübersicht aktuell'!H48,"")</f>
        <v/>
      </c>
      <c r="I48" s="311" t="str">
        <f>IF('Vertragsübersicht aktuell'!I48&lt;&gt;"",'Vertragsübersicht aktuell'!I48,"")</f>
        <v/>
      </c>
      <c r="J48" s="265" t="str">
        <f>IF('Vertragsübersicht aktuell'!J48&lt;&gt;"",'Vertragsübersicht aktuell'!J48,"")</f>
        <v/>
      </c>
      <c r="K48" s="265" t="str">
        <f>IF('Vertragsübersicht aktuell'!K48&lt;&gt;"",'Vertragsübersicht aktuell'!K48,"")</f>
        <v/>
      </c>
      <c r="L48" s="265" t="str">
        <f>IF('Vertragsübersicht aktuell'!L48&lt;&gt;"",'Vertragsübersicht aktuell'!L48,"")</f>
        <v/>
      </c>
      <c r="M48" s="265" t="str">
        <f>IF('Vertragsübersicht aktuell'!M48&lt;&gt;"",'Vertragsübersicht aktuell'!M48,"")</f>
        <v/>
      </c>
      <c r="N48" s="255"/>
      <c r="O48" s="264" t="str">
        <f>IF('Vertragsübersicht aktuell'!O48&lt;&gt;0,'Vertragsübersicht aktuell'!O48,"")</f>
        <v/>
      </c>
      <c r="P48" s="264" t="str">
        <f>IF('Vertragsübersicht aktuell'!P48&lt;&gt;0,'Vertragsübersicht aktuell'!P48,"")</f>
        <v/>
      </c>
      <c r="Q48" s="264" t="str">
        <f>IF('Vertragsübersicht aktuell'!Q48&lt;&gt;0,'Vertragsübersicht aktuell'!Q48,"")</f>
        <v/>
      </c>
      <c r="R48" s="264" t="str">
        <f>IF('Vertragsübersicht aktuell'!R48&lt;&gt;0,'Vertragsübersicht aktuell'!R48,"")</f>
        <v/>
      </c>
      <c r="S48" s="241"/>
      <c r="T48" s="317"/>
      <c r="W48" s="318"/>
    </row>
    <row r="49" spans="2:23" ht="15" customHeight="1" x14ac:dyDescent="0.2">
      <c r="B49" s="258" t="str">
        <f>'Vertragsübersicht aktuell'!B49</f>
        <v>Basis</v>
      </c>
      <c r="C49" s="258" t="str">
        <f>IF('Vertragsübersicht aktuell'!C49&lt;&gt;"",'Vertragsübersicht aktuell'!C49,"")</f>
        <v/>
      </c>
      <c r="D49" s="258" t="str">
        <f>IF('Vertragsübersicht aktuell'!D49&lt;&gt;"",'Vertragsübersicht aktuell'!D49,"")</f>
        <v/>
      </c>
      <c r="E49" s="342" t="str">
        <f>IF('Vertragsübersicht aktuell'!E49&lt;&gt;"",'Vertragsübersicht aktuell'!E49,"")</f>
        <v/>
      </c>
      <c r="F49" s="265" t="str">
        <f>IF('Vertragsübersicht aktuell'!F49&lt;&gt;"",'Vertragsübersicht aktuell'!F49,"")</f>
        <v/>
      </c>
      <c r="G49" s="261">
        <f>IF('Vertragsübersicht aktuell'!G49&lt;&gt;"",'Vertragsübersicht aktuell'!G49,"")</f>
        <v>0</v>
      </c>
      <c r="H49" s="311" t="str">
        <f>IF('Vertragsübersicht aktuell'!H49&lt;&gt;"",'Vertragsübersicht aktuell'!H49,"")</f>
        <v/>
      </c>
      <c r="I49" s="311" t="str">
        <f>IF('Vertragsübersicht aktuell'!I49&lt;&gt;"",'Vertragsübersicht aktuell'!I49,"")</f>
        <v/>
      </c>
      <c r="J49" s="265" t="str">
        <f>IF('Vertragsübersicht aktuell'!J49&lt;&gt;"",'Vertragsübersicht aktuell'!J49,"")</f>
        <v/>
      </c>
      <c r="K49" s="265" t="str">
        <f>IF('Vertragsübersicht aktuell'!K49&lt;&gt;"",'Vertragsübersicht aktuell'!K49,"")</f>
        <v/>
      </c>
      <c r="L49" s="265" t="str">
        <f>IF('Vertragsübersicht aktuell'!L49&lt;&gt;"",'Vertragsübersicht aktuell'!L49,"")</f>
        <v/>
      </c>
      <c r="M49" s="265" t="str">
        <f>IF('Vertragsübersicht aktuell'!M49&lt;&gt;"",'Vertragsübersicht aktuell'!M49,"")</f>
        <v/>
      </c>
      <c r="N49" s="255"/>
      <c r="O49" s="264" t="str">
        <f>IF('Vertragsübersicht aktuell'!O49&lt;&gt;0,'Vertragsübersicht aktuell'!O49,"")</f>
        <v/>
      </c>
      <c r="P49" s="264" t="str">
        <f>IF('Vertragsübersicht aktuell'!P49&lt;&gt;0,'Vertragsübersicht aktuell'!P49,"")</f>
        <v/>
      </c>
      <c r="Q49" s="264" t="str">
        <f>IF('Vertragsübersicht aktuell'!Q49&lt;&gt;0,'Vertragsübersicht aktuell'!Q49,"")</f>
        <v/>
      </c>
      <c r="R49" s="264" t="str">
        <f>IF('Vertragsübersicht aktuell'!R49&lt;&gt;0,'Vertragsübersicht aktuell'!R49,"")</f>
        <v/>
      </c>
      <c r="S49" s="241"/>
      <c r="T49" s="317"/>
      <c r="W49" s="318"/>
    </row>
    <row r="50" spans="2:23" ht="15" customHeight="1" x14ac:dyDescent="0.2">
      <c r="B50" s="258" t="str">
        <f>'Vertragsübersicht aktuell'!B50</f>
        <v>[…]</v>
      </c>
      <c r="C50" s="258" t="str">
        <f>IF('Vertragsübersicht aktuell'!C50&lt;&gt;"",'Vertragsübersicht aktuell'!C50,"")</f>
        <v/>
      </c>
      <c r="D50" s="258" t="str">
        <f>IF('Vertragsübersicht aktuell'!D50&lt;&gt;"",'Vertragsübersicht aktuell'!D50,"")</f>
        <v/>
      </c>
      <c r="E50" s="342" t="str">
        <f>IF('Vertragsübersicht aktuell'!E50&lt;&gt;"",'Vertragsübersicht aktuell'!E50,"")</f>
        <v/>
      </c>
      <c r="F50" s="265" t="str">
        <f>IF('Vertragsübersicht aktuell'!F50&lt;&gt;"",'Vertragsübersicht aktuell'!F50,"")</f>
        <v/>
      </c>
      <c r="G50" s="261">
        <f>IF('Vertragsübersicht aktuell'!G50&lt;&gt;"",'Vertragsübersicht aktuell'!G50,"")</f>
        <v>0</v>
      </c>
      <c r="H50" s="311" t="str">
        <f>IF('Vertragsübersicht aktuell'!H50&lt;&gt;"",'Vertragsübersicht aktuell'!H50,"")</f>
        <v/>
      </c>
      <c r="I50" s="311" t="str">
        <f>IF('Vertragsübersicht aktuell'!I50&lt;&gt;"",'Vertragsübersicht aktuell'!I50,"")</f>
        <v/>
      </c>
      <c r="J50" s="265" t="str">
        <f>IF('Vertragsübersicht aktuell'!J50&lt;&gt;"",'Vertragsübersicht aktuell'!J50,"")</f>
        <v/>
      </c>
      <c r="K50" s="265" t="str">
        <f>IF('Vertragsübersicht aktuell'!K50&lt;&gt;"",'Vertragsübersicht aktuell'!K50,"")</f>
        <v/>
      </c>
      <c r="L50" s="265" t="str">
        <f>IF('Vertragsübersicht aktuell'!L50&lt;&gt;"",'Vertragsübersicht aktuell'!L50,"")</f>
        <v/>
      </c>
      <c r="M50" s="265" t="str">
        <f>IF('Vertragsübersicht aktuell'!M50&lt;&gt;"",'Vertragsübersicht aktuell'!M50,"")</f>
        <v/>
      </c>
      <c r="N50" s="255"/>
      <c r="O50" s="264" t="str">
        <f>IF('Vertragsübersicht aktuell'!O50&lt;&gt;0,'Vertragsübersicht aktuell'!O50,"")</f>
        <v/>
      </c>
      <c r="P50" s="264" t="str">
        <f>IF('Vertragsübersicht aktuell'!P50&lt;&gt;0,'Vertragsübersicht aktuell'!P50,"")</f>
        <v/>
      </c>
      <c r="Q50" s="264" t="str">
        <f>IF('Vertragsübersicht aktuell'!Q50&lt;&gt;0,'Vertragsübersicht aktuell'!Q50,"")</f>
        <v/>
      </c>
      <c r="R50" s="264" t="str">
        <f>IF('Vertragsübersicht aktuell'!R50&lt;&gt;0,'Vertragsübersicht aktuell'!R50,"")</f>
        <v/>
      </c>
      <c r="S50" s="241"/>
      <c r="T50" s="317"/>
      <c r="W50" s="318"/>
    </row>
    <row r="51" spans="2:23" ht="15" customHeight="1" x14ac:dyDescent="0.2">
      <c r="B51" s="303" t="s">
        <v>141</v>
      </c>
      <c r="C51" s="304"/>
      <c r="D51" s="304"/>
      <c r="E51" s="305"/>
      <c r="F51" s="304"/>
      <c r="G51" s="304"/>
      <c r="H51" s="306"/>
      <c r="I51" s="306"/>
      <c r="J51" s="306"/>
      <c r="K51" s="306"/>
      <c r="L51" s="306"/>
      <c r="M51" s="308"/>
      <c r="N51" s="255"/>
      <c r="O51" s="312"/>
      <c r="P51" s="313"/>
      <c r="Q51" s="313"/>
      <c r="R51" s="314"/>
      <c r="S51" s="241"/>
      <c r="T51" s="317"/>
      <c r="W51" s="318"/>
    </row>
    <row r="52" spans="2:23" ht="15" customHeight="1" x14ac:dyDescent="0.2">
      <c r="B52" s="309" t="str">
        <f>'Vertragsübersicht aktuell'!B52</f>
        <v>Immobilienobjekt</v>
      </c>
      <c r="C52" s="309" t="str">
        <f>IF('Vertragsübersicht aktuell'!C52&lt;&gt;"",'Vertragsübersicht aktuell'!C52,"")</f>
        <v/>
      </c>
      <c r="D52" s="309" t="str">
        <f>IF('Vertragsübersicht aktuell'!D52&lt;&gt;"",'Vertragsübersicht aktuell'!D52,"")</f>
        <v/>
      </c>
      <c r="E52" s="342" t="str">
        <f>IF('Vertragsübersicht aktuell'!E52&lt;&gt;"",'Vertragsübersicht aktuell'!E52,"")</f>
        <v/>
      </c>
      <c r="F52" s="265" t="str">
        <f>IF('Vertragsübersicht aktuell'!F52&lt;&gt;"",'Vertragsübersicht aktuell'!F52,"")</f>
        <v/>
      </c>
      <c r="G52" s="261">
        <f>IF('Vertragsübersicht aktuell'!G52&lt;&gt;"",'Vertragsübersicht aktuell'!G52,"")</f>
        <v>0</v>
      </c>
      <c r="H52" s="261" t="str">
        <f>IF('Vertragsübersicht aktuell'!H52&lt;&gt;"",'Vertragsübersicht aktuell'!H52,"")</f>
        <v/>
      </c>
      <c r="I52" s="261" t="str">
        <f>IF('Vertragsübersicht aktuell'!I52&lt;&gt;"",'Vertragsübersicht aktuell'!I52,"")</f>
        <v/>
      </c>
      <c r="J52" s="265">
        <f>IF('Vertragsübersicht aktuell'!J52&lt;&gt;"",'Vertragsübersicht aktuell'!J52,0)</f>
        <v>0</v>
      </c>
      <c r="K52" s="265" t="str">
        <f>IF('Vertragsübersicht aktuell'!K52&lt;&gt;"",'Vertragsübersicht aktuell'!K52,"")</f>
        <v/>
      </c>
      <c r="L52" s="265" t="str">
        <f>IF('Vertragsübersicht aktuell'!L52&lt;&gt;"",'Vertragsübersicht aktuell'!L52,"")</f>
        <v/>
      </c>
      <c r="M52" s="263" t="str">
        <f>IF('Vertragsübersicht aktuell'!M52&lt;&gt;"",'Vertragsübersicht aktuell'!M52,"")</f>
        <v/>
      </c>
      <c r="N52" s="255"/>
      <c r="O52" s="264" t="str">
        <f>IF('Vertragsübersicht aktuell'!O52&lt;&gt;0,'Vertragsübersicht aktuell'!O52,"")</f>
        <v/>
      </c>
      <c r="P52" s="264" t="str">
        <f>IF('Vertragsübersicht aktuell'!P52&lt;&gt;0,'Vertragsübersicht aktuell'!P52,"")</f>
        <v/>
      </c>
      <c r="Q52" s="264" t="str">
        <f>IF('Vertragsübersicht aktuell'!Q52&lt;&gt;0,'Vertragsübersicht aktuell'!Q52,"")</f>
        <v/>
      </c>
      <c r="R52" s="264" t="str">
        <f>IF('Vertragsübersicht aktuell'!R52&lt;&gt;0,'Vertragsübersicht aktuell'!R52,"")</f>
        <v/>
      </c>
      <c r="S52" s="241"/>
      <c r="T52" s="317"/>
      <c r="W52" s="318"/>
    </row>
    <row r="53" spans="2:23" ht="15" customHeight="1" x14ac:dyDescent="0.2">
      <c r="B53" s="309" t="str">
        <f>'Vertragsübersicht aktuell'!B53</f>
        <v>Mieteinnahme</v>
      </c>
      <c r="C53" s="309" t="str">
        <f>IF('Vertragsübersicht aktuell'!C53&lt;&gt;"",'Vertragsübersicht aktuell'!C53,"")</f>
        <v/>
      </c>
      <c r="D53" s="309" t="str">
        <f>IF('Vertragsübersicht aktuell'!D53&lt;&gt;"",'Vertragsübersicht aktuell'!D53,"")</f>
        <v/>
      </c>
      <c r="E53" s="342" t="str">
        <f>IF('Vertragsübersicht aktuell'!E53&lt;&gt;"",'Vertragsübersicht aktuell'!E53,"")</f>
        <v/>
      </c>
      <c r="F53" s="265" t="str">
        <f>IF('Vertragsübersicht aktuell'!F53&lt;&gt;"",'Vertragsübersicht aktuell'!F53,"")</f>
        <v/>
      </c>
      <c r="G53" s="261">
        <f>IF('Vertragsübersicht aktuell'!G53&lt;&gt;"",'Vertragsübersicht aktuell'!G53,"")</f>
        <v>0</v>
      </c>
      <c r="H53" s="261" t="str">
        <f>IF('Vertragsübersicht aktuell'!H53&lt;&gt;"",'Vertragsübersicht aktuell'!H53,"")</f>
        <v/>
      </c>
      <c r="I53" s="261" t="str">
        <f>IF('Vertragsübersicht aktuell'!I53&lt;&gt;"",'Vertragsübersicht aktuell'!I53,"")</f>
        <v/>
      </c>
      <c r="J53" s="265">
        <f>IF('Vertragsübersicht aktuell'!J53&lt;&gt;"",'Vertragsübersicht aktuell'!J53,0)</f>
        <v>0</v>
      </c>
      <c r="K53" s="265" t="str">
        <f>IF('Vertragsübersicht aktuell'!K53&lt;&gt;"",'Vertragsübersicht aktuell'!K53,"")</f>
        <v/>
      </c>
      <c r="L53" s="265" t="str">
        <f>IF('Vertragsübersicht aktuell'!L53&lt;&gt;"",'Vertragsübersicht aktuell'!L53,"")</f>
        <v/>
      </c>
      <c r="M53" s="263" t="str">
        <f>IF('Vertragsübersicht aktuell'!M53&lt;&gt;"",'Vertragsübersicht aktuell'!M53,"")</f>
        <v/>
      </c>
      <c r="N53" s="255"/>
      <c r="O53" s="264" t="str">
        <f>IF('Vertragsübersicht aktuell'!O53&lt;&gt;0,'Vertragsübersicht aktuell'!O53,"")</f>
        <v/>
      </c>
      <c r="P53" s="264" t="str">
        <f>IF('Vertragsübersicht aktuell'!P53&lt;&gt;0,'Vertragsübersicht aktuell'!P53,"")</f>
        <v/>
      </c>
      <c r="Q53" s="264" t="str">
        <f>IF('Vertragsübersicht aktuell'!Q53&lt;&gt;0,'Vertragsübersicht aktuell'!Q53,"")</f>
        <v/>
      </c>
      <c r="R53" s="264" t="str">
        <f>IF('Vertragsübersicht aktuell'!R53&lt;&gt;0,'Vertragsübersicht aktuell'!R53,"")</f>
        <v/>
      </c>
      <c r="S53" s="241"/>
      <c r="T53" s="317"/>
      <c r="W53" s="318"/>
    </row>
    <row r="54" spans="2:23" ht="15" customHeight="1" x14ac:dyDescent="0.2">
      <c r="B54" s="309" t="str">
        <f>'Vertragsübersicht aktuell'!B54</f>
        <v>Monatliche Zuzahlung / Überschuss</v>
      </c>
      <c r="C54" s="309" t="str">
        <f>IF('Vertragsübersicht aktuell'!C54&lt;&gt;"",'Vertragsübersicht aktuell'!C54,"")</f>
        <v/>
      </c>
      <c r="D54" s="309" t="str">
        <f>IF('Vertragsübersicht aktuell'!D54&lt;&gt;"",'Vertragsübersicht aktuell'!D54,"")</f>
        <v/>
      </c>
      <c r="E54" s="342" t="str">
        <f>IF('Vertragsübersicht aktuell'!E54&lt;&gt;"",'Vertragsübersicht aktuell'!E54,"")</f>
        <v/>
      </c>
      <c r="F54" s="265" t="str">
        <f>IF('Vertragsübersicht aktuell'!F54&lt;&gt;"",'Vertragsübersicht aktuell'!F54,"")</f>
        <v/>
      </c>
      <c r="G54" s="261">
        <f>IF('Vertragsübersicht aktuell'!G54&lt;&gt;"",'Vertragsübersicht aktuell'!G54,"")</f>
        <v>0</v>
      </c>
      <c r="H54" s="261" t="str">
        <f>IF('Vertragsübersicht aktuell'!H54&lt;&gt;"",'Vertragsübersicht aktuell'!H54,"")</f>
        <v/>
      </c>
      <c r="I54" s="261" t="str">
        <f>IF('Vertragsübersicht aktuell'!I54&lt;&gt;"",'Vertragsübersicht aktuell'!I54,"")</f>
        <v/>
      </c>
      <c r="J54" s="265">
        <f>IF('Vertragsübersicht aktuell'!J54&lt;&gt;"",'Vertragsübersicht aktuell'!J54,0)</f>
        <v>0</v>
      </c>
      <c r="K54" s="265" t="str">
        <f>IF('Vertragsübersicht aktuell'!K54&lt;&gt;"",'Vertragsübersicht aktuell'!K54,"")</f>
        <v/>
      </c>
      <c r="L54" s="265" t="str">
        <f>IF('Vertragsübersicht aktuell'!L54&lt;&gt;"",'Vertragsübersicht aktuell'!L54,"")</f>
        <v/>
      </c>
      <c r="M54" s="263" t="str">
        <f>IF('Vertragsübersicht aktuell'!M54&lt;&gt;"",'Vertragsübersicht aktuell'!M54,"")</f>
        <v/>
      </c>
      <c r="N54" s="255"/>
      <c r="O54" s="264" t="str">
        <f>IF('Vertragsübersicht aktuell'!O54&lt;&gt;0,'Vertragsübersicht aktuell'!O54,"")</f>
        <v/>
      </c>
      <c r="P54" s="264" t="str">
        <f>IF('Vertragsübersicht aktuell'!P54&lt;&gt;0,'Vertragsübersicht aktuell'!P54,"")</f>
        <v/>
      </c>
      <c r="Q54" s="264" t="str">
        <f>IF('Vertragsübersicht aktuell'!Q54&lt;&gt;0,'Vertragsübersicht aktuell'!Q54,"")</f>
        <v/>
      </c>
      <c r="R54" s="264" t="str">
        <f>IF('Vertragsübersicht aktuell'!R54&lt;&gt;0,'Vertragsübersicht aktuell'!R54,"")</f>
        <v/>
      </c>
      <c r="S54" s="241"/>
      <c r="T54" s="317"/>
      <c r="W54" s="318"/>
    </row>
    <row r="55" spans="2:23" ht="15" customHeight="1" x14ac:dyDescent="0.2">
      <c r="B55" s="309" t="str">
        <f>'Vertragsübersicht aktuell'!B55</f>
        <v>Immobilienfinanzierung</v>
      </c>
      <c r="C55" s="309" t="str">
        <f>IF('Vertragsübersicht aktuell'!C55&lt;&gt;"",'Vertragsübersicht aktuell'!C55,"")</f>
        <v/>
      </c>
      <c r="D55" s="309" t="str">
        <f>IF('Vertragsübersicht aktuell'!D55&lt;&gt;"",'Vertragsübersicht aktuell'!D55,"")</f>
        <v/>
      </c>
      <c r="E55" s="342" t="str">
        <f>IF('Vertragsübersicht aktuell'!E55&lt;&gt;"",'Vertragsübersicht aktuell'!E55,"")</f>
        <v/>
      </c>
      <c r="F55" s="265" t="str">
        <f>IF('Vertragsübersicht aktuell'!F55&lt;&gt;"",'Vertragsübersicht aktuell'!F55,"")</f>
        <v/>
      </c>
      <c r="G55" s="261">
        <f>IF('Vertragsübersicht aktuell'!G55&lt;&gt;"",'Vertragsübersicht aktuell'!G55,"")</f>
        <v>0</v>
      </c>
      <c r="H55" s="261" t="str">
        <f>IF('Vertragsübersicht aktuell'!H55&lt;&gt;"",'Vertragsübersicht aktuell'!H55,"")</f>
        <v/>
      </c>
      <c r="I55" s="261" t="str">
        <f>IF('Vertragsübersicht aktuell'!I55&lt;&gt;"",'Vertragsübersicht aktuell'!I55,"")</f>
        <v/>
      </c>
      <c r="J55" s="265">
        <f>IF('Vertragsübersicht aktuell'!J55&lt;&gt;"",'Vertragsübersicht aktuell'!J55,0)</f>
        <v>0</v>
      </c>
      <c r="K55" s="265" t="str">
        <f>IF('Vertragsübersicht aktuell'!K55&lt;&gt;"",'Vertragsübersicht aktuell'!K55,"")</f>
        <v/>
      </c>
      <c r="L55" s="265" t="str">
        <f>IF('Vertragsübersicht aktuell'!L55&lt;&gt;"",'Vertragsübersicht aktuell'!L55,"")</f>
        <v/>
      </c>
      <c r="M55" s="263" t="str">
        <f>IF('Vertragsübersicht aktuell'!M55&lt;&gt;"",'Vertragsübersicht aktuell'!M55,"")</f>
        <v/>
      </c>
      <c r="N55" s="255"/>
      <c r="O55" s="264" t="str">
        <f>IF('Vertragsübersicht aktuell'!O55&lt;&gt;0,'Vertragsübersicht aktuell'!O55,"")</f>
        <v/>
      </c>
      <c r="P55" s="264" t="str">
        <f>IF('Vertragsübersicht aktuell'!P55&lt;&gt;0,'Vertragsübersicht aktuell'!P55,"")</f>
        <v/>
      </c>
      <c r="Q55" s="264" t="str">
        <f>IF('Vertragsübersicht aktuell'!Q55&lt;&gt;0,'Vertragsübersicht aktuell'!Q55,"")</f>
        <v/>
      </c>
      <c r="R55" s="264" t="str">
        <f>IF('Vertragsübersicht aktuell'!R55&lt;&gt;0,'Vertragsübersicht aktuell'!R55,"")</f>
        <v/>
      </c>
      <c r="S55" s="241"/>
      <c r="T55" s="317"/>
      <c r="W55" s="318"/>
    </row>
    <row r="56" spans="2:23" ht="15" customHeight="1" x14ac:dyDescent="0.2">
      <c r="B56" s="309" t="str">
        <f>'Vertragsübersicht aktuell'!B56</f>
        <v>Geschätzter Wertzuwachs</v>
      </c>
      <c r="C56" s="309" t="str">
        <f>IF('Vertragsübersicht aktuell'!C56&lt;&gt;"",'Vertragsübersicht aktuell'!C56,"")</f>
        <v/>
      </c>
      <c r="D56" s="309" t="str">
        <f>IF('Vertragsübersicht aktuell'!D56&lt;&gt;"",'Vertragsübersicht aktuell'!D56,"")</f>
        <v/>
      </c>
      <c r="E56" s="342" t="str">
        <f>IF('Vertragsübersicht aktuell'!E56&lt;&gt;"",'Vertragsübersicht aktuell'!E56,"")</f>
        <v/>
      </c>
      <c r="F56" s="265" t="str">
        <f>IF('Vertragsübersicht aktuell'!F56&lt;&gt;"",'Vertragsübersicht aktuell'!F56,"")</f>
        <v/>
      </c>
      <c r="G56" s="261">
        <f>IF('Vertragsübersicht aktuell'!G56&lt;&gt;"",'Vertragsübersicht aktuell'!G56,"")</f>
        <v>0</v>
      </c>
      <c r="H56" s="261" t="str">
        <f>IF('Vertragsübersicht aktuell'!H56&lt;&gt;"",'Vertragsübersicht aktuell'!H56,"")</f>
        <v/>
      </c>
      <c r="I56" s="261" t="str">
        <f>IF('Vertragsübersicht aktuell'!I56&lt;&gt;"",'Vertragsübersicht aktuell'!I56,"")</f>
        <v/>
      </c>
      <c r="J56" s="265">
        <f>IF('Vertragsübersicht aktuell'!J56&lt;&gt;"",'Vertragsübersicht aktuell'!J56,0)</f>
        <v>0</v>
      </c>
      <c r="K56" s="265" t="str">
        <f>IF('Vertragsübersicht aktuell'!K56&lt;&gt;"",'Vertragsübersicht aktuell'!K56,"")</f>
        <v/>
      </c>
      <c r="L56" s="265" t="str">
        <f>IF('Vertragsübersicht aktuell'!L56&lt;&gt;"",'Vertragsübersicht aktuell'!L56,"")</f>
        <v/>
      </c>
      <c r="M56" s="263" t="str">
        <f>IF('Vertragsübersicht aktuell'!M56&lt;&gt;"",'Vertragsübersicht aktuell'!M56,"")</f>
        <v/>
      </c>
      <c r="N56" s="255"/>
      <c r="O56" s="264" t="str">
        <f>IF('Vertragsübersicht aktuell'!O56&lt;&gt;0,'Vertragsübersicht aktuell'!O56,"")</f>
        <v/>
      </c>
      <c r="P56" s="264" t="str">
        <f>IF('Vertragsübersicht aktuell'!P56&lt;&gt;0,'Vertragsübersicht aktuell'!P56,"")</f>
        <v/>
      </c>
      <c r="Q56" s="264" t="str">
        <f>IF('Vertragsübersicht aktuell'!Q56&lt;&gt;0,'Vertragsübersicht aktuell'!Q56,"")</f>
        <v/>
      </c>
      <c r="R56" s="264" t="str">
        <f>IF('Vertragsübersicht aktuell'!R56&lt;&gt;0,'Vertragsübersicht aktuell'!R56,"")</f>
        <v/>
      </c>
      <c r="S56" s="241"/>
      <c r="T56" s="317"/>
      <c r="W56" s="318"/>
    </row>
    <row r="57" spans="2:23" ht="15" customHeight="1" x14ac:dyDescent="0.2">
      <c r="B57" s="303" t="s">
        <v>147</v>
      </c>
      <c r="C57" s="304"/>
      <c r="D57" s="304"/>
      <c r="E57" s="305"/>
      <c r="F57" s="304"/>
      <c r="G57" s="304"/>
      <c r="H57" s="306"/>
      <c r="I57" s="306"/>
      <c r="J57" s="307"/>
      <c r="K57" s="307"/>
      <c r="L57" s="307"/>
      <c r="M57" s="308"/>
      <c r="N57" s="255"/>
      <c r="O57" s="312"/>
      <c r="P57" s="313"/>
      <c r="Q57" s="313"/>
      <c r="R57" s="314"/>
      <c r="S57" s="241"/>
      <c r="T57" s="317"/>
      <c r="W57" s="318"/>
    </row>
    <row r="58" spans="2:23" ht="15" customHeight="1" x14ac:dyDescent="0.2">
      <c r="B58" s="258" t="str">
        <f>'Vertragsübersicht aktuell'!B58</f>
        <v>xyz</v>
      </c>
      <c r="C58" s="258" t="str">
        <f>IF('Vertragsübersicht aktuell'!C58&lt;&gt;"",'Vertragsübersicht aktuell'!C58,"")</f>
        <v/>
      </c>
      <c r="D58" s="258" t="str">
        <f>IF('Vertragsübersicht aktuell'!D58&lt;&gt;"",'Vertragsübersicht aktuell'!D58,"")</f>
        <v/>
      </c>
      <c r="E58" s="342" t="str">
        <f>IF('Vertragsübersicht aktuell'!E58&lt;&gt;"",'Vertragsübersicht aktuell'!E58,"")</f>
        <v/>
      </c>
      <c r="F58" s="265" t="str">
        <f>IF('Vertragsübersicht aktuell'!F58&lt;&gt;"",'Vertragsübersicht aktuell'!F58,"")</f>
        <v/>
      </c>
      <c r="G58" s="261">
        <f>IF('Vertragsübersicht aktuell'!G58&lt;&gt;"",'Vertragsübersicht aktuell'!G58,"")</f>
        <v>0</v>
      </c>
      <c r="H58" s="311" t="str">
        <f>IF('Vertragsübersicht aktuell'!H58&lt;&gt;"",'Vertragsübersicht aktuell'!H58,"")</f>
        <v/>
      </c>
      <c r="I58" s="311" t="str">
        <f>IF('Vertragsübersicht aktuell'!I58&lt;&gt;"",'Vertragsübersicht aktuell'!I58,"")</f>
        <v/>
      </c>
      <c r="J58" s="265" t="str">
        <f>IF('Vertragsübersicht aktuell'!J58&lt;&gt;"",'Vertragsübersicht aktuell'!J58,"")</f>
        <v/>
      </c>
      <c r="K58" s="263" t="str">
        <f>IF('Vertragsübersicht aktuell'!K58&lt;&gt;"",'Vertragsübersicht aktuell'!K58,"")</f>
        <v/>
      </c>
      <c r="L58" s="263" t="str">
        <f>IF('Vertragsübersicht aktuell'!L58&lt;&gt;"",'Vertragsübersicht aktuell'!L58,"")</f>
        <v/>
      </c>
      <c r="M58" s="263" t="str">
        <f>IF('Vertragsübersicht aktuell'!M58&lt;&gt;"",'Vertragsübersicht aktuell'!M58,"")</f>
        <v/>
      </c>
      <c r="N58" s="255"/>
      <c r="O58" s="264" t="str">
        <f>IF('Vertragsübersicht aktuell'!O58&lt;&gt;0,'Vertragsübersicht aktuell'!O58,"")</f>
        <v/>
      </c>
      <c r="P58" s="264" t="str">
        <f>IF('Vertragsübersicht aktuell'!P58&lt;&gt;0,'Vertragsübersicht aktuell'!P58,"")</f>
        <v/>
      </c>
      <c r="Q58" s="264" t="str">
        <f>IF('Vertragsübersicht aktuell'!Q58&lt;&gt;0,'Vertragsübersicht aktuell'!Q58,"")</f>
        <v/>
      </c>
      <c r="R58" s="264" t="str">
        <f>IF('Vertragsübersicht aktuell'!R58&lt;&gt;0,'Vertragsübersicht aktuell'!R58,"")</f>
        <v/>
      </c>
      <c r="S58" s="241"/>
      <c r="T58" s="317"/>
      <c r="W58" s="318"/>
    </row>
    <row r="59" spans="2:23" ht="15" customHeight="1" x14ac:dyDescent="0.2">
      <c r="B59" s="258" t="str">
        <f>'Vertragsübersicht aktuell'!B59</f>
        <v>[…]</v>
      </c>
      <c r="C59" s="258" t="str">
        <f>IF('Vertragsübersicht aktuell'!C59&lt;&gt;"",'Vertragsübersicht aktuell'!C59,"")</f>
        <v/>
      </c>
      <c r="D59" s="258" t="str">
        <f>IF('Vertragsübersicht aktuell'!D59&lt;&gt;"",'Vertragsübersicht aktuell'!D59,"")</f>
        <v/>
      </c>
      <c r="E59" s="342" t="str">
        <f>IF('Vertragsübersicht aktuell'!E59&lt;&gt;"",'Vertragsübersicht aktuell'!E59,"")</f>
        <v/>
      </c>
      <c r="F59" s="265" t="str">
        <f>IF('Vertragsübersicht aktuell'!F59&lt;&gt;"",'Vertragsübersicht aktuell'!F59,"")</f>
        <v/>
      </c>
      <c r="G59" s="261">
        <f>IF('Vertragsübersicht aktuell'!G59&lt;&gt;"",'Vertragsübersicht aktuell'!G59,"")</f>
        <v>0</v>
      </c>
      <c r="H59" s="311" t="str">
        <f>IF('Vertragsübersicht aktuell'!H59&lt;&gt;"",'Vertragsübersicht aktuell'!H59,"")</f>
        <v/>
      </c>
      <c r="I59" s="311" t="str">
        <f>IF('Vertragsübersicht aktuell'!I59&lt;&gt;"",'Vertragsübersicht aktuell'!I59,"")</f>
        <v/>
      </c>
      <c r="J59" s="265" t="str">
        <f>IF('Vertragsübersicht aktuell'!J59&lt;&gt;"",'Vertragsübersicht aktuell'!J59,"")</f>
        <v/>
      </c>
      <c r="K59" s="263" t="str">
        <f>IF('Vertragsübersicht aktuell'!K59&lt;&gt;"",'Vertragsübersicht aktuell'!K59,"")</f>
        <v/>
      </c>
      <c r="L59" s="263" t="str">
        <f>IF('Vertragsübersicht aktuell'!L59&lt;&gt;"",'Vertragsübersicht aktuell'!L59,"")</f>
        <v/>
      </c>
      <c r="M59" s="263" t="str">
        <f>IF('Vertragsübersicht aktuell'!M59&lt;&gt;"",'Vertragsübersicht aktuell'!M59,"")</f>
        <v/>
      </c>
      <c r="N59" s="255"/>
      <c r="O59" s="264" t="str">
        <f>IF('Vertragsübersicht aktuell'!O59&lt;&gt;0,'Vertragsübersicht aktuell'!O59,"")</f>
        <v/>
      </c>
      <c r="P59" s="264" t="str">
        <f>IF('Vertragsübersicht aktuell'!P59&lt;&gt;0,'Vertragsübersicht aktuell'!P59,"")</f>
        <v/>
      </c>
      <c r="Q59" s="264" t="str">
        <f>IF('Vertragsübersicht aktuell'!Q59&lt;&gt;0,'Vertragsübersicht aktuell'!Q59,"")</f>
        <v/>
      </c>
      <c r="R59" s="264" t="str">
        <f>IF('Vertragsübersicht aktuell'!R59&lt;&gt;0,'Vertragsübersicht aktuell'!R59,"")</f>
        <v/>
      </c>
      <c r="S59" s="241"/>
      <c r="T59" s="317"/>
      <c r="W59" s="318"/>
    </row>
    <row r="60" spans="2:23" ht="15" customHeight="1" x14ac:dyDescent="0.2">
      <c r="B60" s="258" t="str">
        <f>'Vertragsübersicht aktuell'!B60</f>
        <v>[…]</v>
      </c>
      <c r="C60" s="258" t="str">
        <f>IF('Vertragsübersicht aktuell'!C60&lt;&gt;"",'Vertragsübersicht aktuell'!C60,"")</f>
        <v/>
      </c>
      <c r="D60" s="258" t="str">
        <f>IF('Vertragsübersicht aktuell'!D60&lt;&gt;"",'Vertragsübersicht aktuell'!D60,"")</f>
        <v/>
      </c>
      <c r="E60" s="342" t="str">
        <f>IF('Vertragsübersicht aktuell'!E60&lt;&gt;"",'Vertragsübersicht aktuell'!E60,"")</f>
        <v/>
      </c>
      <c r="F60" s="265" t="str">
        <f>IF('Vertragsübersicht aktuell'!F60&lt;&gt;"",'Vertragsübersicht aktuell'!F60,"")</f>
        <v/>
      </c>
      <c r="G60" s="261">
        <f>IF('Vertragsübersicht aktuell'!G60&lt;&gt;"",'Vertragsübersicht aktuell'!G60,"")</f>
        <v>0</v>
      </c>
      <c r="H60" s="311" t="str">
        <f>IF('Vertragsübersicht aktuell'!H60&lt;&gt;"",'Vertragsübersicht aktuell'!H60,"")</f>
        <v/>
      </c>
      <c r="I60" s="311" t="str">
        <f>IF('Vertragsübersicht aktuell'!I60&lt;&gt;"",'Vertragsübersicht aktuell'!I60,"")</f>
        <v/>
      </c>
      <c r="J60" s="265" t="str">
        <f>IF('Vertragsübersicht aktuell'!J60&lt;&gt;"",'Vertragsübersicht aktuell'!J60,"")</f>
        <v/>
      </c>
      <c r="K60" s="263" t="str">
        <f>IF('Vertragsübersicht aktuell'!K60&lt;&gt;"",'Vertragsübersicht aktuell'!K60,"")</f>
        <v/>
      </c>
      <c r="L60" s="263" t="str">
        <f>IF('Vertragsübersicht aktuell'!L60&lt;&gt;"",'Vertragsübersicht aktuell'!L60,"")</f>
        <v/>
      </c>
      <c r="M60" s="263" t="str">
        <f>IF('Vertragsübersicht aktuell'!M60&lt;&gt;"",'Vertragsübersicht aktuell'!M60,"")</f>
        <v/>
      </c>
      <c r="N60" s="255"/>
      <c r="O60" s="264" t="str">
        <f>IF('Vertragsübersicht aktuell'!O60&lt;&gt;0,'Vertragsübersicht aktuell'!O60,"")</f>
        <v/>
      </c>
      <c r="P60" s="264" t="str">
        <f>IF('Vertragsübersicht aktuell'!P60&lt;&gt;0,'Vertragsübersicht aktuell'!P60,"")</f>
        <v/>
      </c>
      <c r="Q60" s="264" t="str">
        <f>IF('Vertragsübersicht aktuell'!Q60&lt;&gt;0,'Vertragsübersicht aktuell'!Q60,"")</f>
        <v/>
      </c>
      <c r="R60" s="264" t="str">
        <f>IF('Vertragsübersicht aktuell'!R60&lt;&gt;0,'Vertragsübersicht aktuell'!R60,"")</f>
        <v/>
      </c>
      <c r="S60" s="241"/>
      <c r="T60" s="317"/>
      <c r="W60" s="318"/>
    </row>
    <row r="61" spans="2:23" ht="15" customHeight="1" x14ac:dyDescent="0.2">
      <c r="B61" s="303" t="s">
        <v>48</v>
      </c>
      <c r="C61" s="304"/>
      <c r="D61" s="304"/>
      <c r="E61" s="305"/>
      <c r="F61" s="304"/>
      <c r="G61" s="304"/>
      <c r="H61" s="306"/>
      <c r="I61" s="306"/>
      <c r="J61" s="307"/>
      <c r="K61" s="307"/>
      <c r="L61" s="307"/>
      <c r="M61" s="308"/>
      <c r="N61" s="255"/>
      <c r="O61" s="312"/>
      <c r="P61" s="313"/>
      <c r="Q61" s="313"/>
      <c r="R61" s="314"/>
      <c r="S61" s="241"/>
      <c r="T61" s="317"/>
      <c r="W61" s="318"/>
    </row>
    <row r="62" spans="2:23" ht="15" customHeight="1" x14ac:dyDescent="0.2">
      <c r="B62" s="309" t="str">
        <f>'Vertragsübersicht aktuell'!B62</f>
        <v>Kinderkonto</v>
      </c>
      <c r="C62" s="309" t="str">
        <f>IF('Vertragsübersicht aktuell'!C62&lt;&gt;"",'Vertragsübersicht aktuell'!C62,"")</f>
        <v/>
      </c>
      <c r="D62" s="309" t="str">
        <f>IF('Vertragsübersicht aktuell'!D62&lt;&gt;"",'Vertragsübersicht aktuell'!D62,"")</f>
        <v/>
      </c>
      <c r="E62" s="342" t="str">
        <f>IF('Vertragsübersicht aktuell'!E62&lt;&gt;"",'Vertragsübersicht aktuell'!E62,"")</f>
        <v/>
      </c>
      <c r="F62" s="265" t="str">
        <f>IF('Vertragsübersicht aktuell'!F62&lt;&gt;"",'Vertragsübersicht aktuell'!F62,"")</f>
        <v/>
      </c>
      <c r="G62" s="261">
        <f>IF('Vertragsübersicht aktuell'!G62&lt;&gt;"",'Vertragsübersicht aktuell'!G62,"")</f>
        <v>0</v>
      </c>
      <c r="H62" s="311" t="str">
        <f>IF('Vertragsübersicht aktuell'!H62&lt;&gt;"",'Vertragsübersicht aktuell'!H62,"")</f>
        <v/>
      </c>
      <c r="I62" s="311" t="str">
        <f>IF('Vertragsübersicht aktuell'!I62&lt;&gt;"",'Vertragsübersicht aktuell'!I62,"")</f>
        <v/>
      </c>
      <c r="J62" s="265" t="str">
        <f>IF('Vertragsübersicht aktuell'!J62&lt;&gt;"",'Vertragsübersicht aktuell'!J62,"")</f>
        <v/>
      </c>
      <c r="K62" s="263" t="str">
        <f>IF('Vertragsübersicht aktuell'!K62&lt;&gt;"",'Vertragsübersicht aktuell'!K62,"")</f>
        <v/>
      </c>
      <c r="L62" s="263" t="str">
        <f>IF('Vertragsübersicht aktuell'!L62&lt;&gt;"",'Vertragsübersicht aktuell'!L62,"")</f>
        <v/>
      </c>
      <c r="M62" s="263" t="str">
        <f>IF('Vertragsübersicht aktuell'!M62&lt;&gt;"",'Vertragsübersicht aktuell'!M62,"")</f>
        <v/>
      </c>
      <c r="N62" s="255"/>
      <c r="O62" s="264" t="str">
        <f>IF('Vertragsübersicht aktuell'!O62&lt;&gt;0,'Vertragsübersicht aktuell'!O62,"")</f>
        <v/>
      </c>
      <c r="P62" s="264" t="str">
        <f>IF('Vertragsübersicht aktuell'!P62&lt;&gt;0,'Vertragsübersicht aktuell'!P62,"")</f>
        <v/>
      </c>
      <c r="Q62" s="264" t="str">
        <f>IF('Vertragsübersicht aktuell'!Q62&lt;&gt;0,'Vertragsübersicht aktuell'!Q62,"")</f>
        <v/>
      </c>
      <c r="R62" s="264" t="str">
        <f>IF('Vertragsübersicht aktuell'!R62&lt;&gt;0,'Vertragsübersicht aktuell'!R62,"")</f>
        <v/>
      </c>
      <c r="S62" s="241"/>
      <c r="T62" s="317"/>
      <c r="W62" s="318"/>
    </row>
    <row r="63" spans="2:23" ht="15" customHeight="1" x14ac:dyDescent="0.2">
      <c r="B63" s="309" t="str">
        <f>'Vertragsübersicht aktuell'!B63</f>
        <v>Kinderdepot</v>
      </c>
      <c r="C63" s="309" t="str">
        <f>IF('Vertragsübersicht aktuell'!C63&lt;&gt;"",'Vertragsübersicht aktuell'!C63,"")</f>
        <v/>
      </c>
      <c r="D63" s="309" t="str">
        <f>IF('Vertragsübersicht aktuell'!D63&lt;&gt;"",'Vertragsübersicht aktuell'!D63,"")</f>
        <v/>
      </c>
      <c r="E63" s="342" t="str">
        <f>IF('Vertragsübersicht aktuell'!E63&lt;&gt;"",'Vertragsübersicht aktuell'!E63,"")</f>
        <v/>
      </c>
      <c r="F63" s="265" t="str">
        <f>IF('Vertragsübersicht aktuell'!F63&lt;&gt;"",'Vertragsübersicht aktuell'!F63,"")</f>
        <v/>
      </c>
      <c r="G63" s="261">
        <f>IF('Vertragsübersicht aktuell'!G63&lt;&gt;"",'Vertragsübersicht aktuell'!G63,"")</f>
        <v>0</v>
      </c>
      <c r="H63" s="311" t="str">
        <f>IF('Vertragsübersicht aktuell'!H63&lt;&gt;"",'Vertragsübersicht aktuell'!H63,"")</f>
        <v/>
      </c>
      <c r="I63" s="311" t="str">
        <f>IF('Vertragsübersicht aktuell'!I63&lt;&gt;"",'Vertragsübersicht aktuell'!I63,"")</f>
        <v/>
      </c>
      <c r="J63" s="265" t="str">
        <f>IF('Vertragsübersicht aktuell'!J63&lt;&gt;"",'Vertragsübersicht aktuell'!J63,"")</f>
        <v/>
      </c>
      <c r="K63" s="263" t="str">
        <f>IF('Vertragsübersicht aktuell'!K63&lt;&gt;"",'Vertragsübersicht aktuell'!K63,"")</f>
        <v/>
      </c>
      <c r="L63" s="263" t="str">
        <f>IF('Vertragsübersicht aktuell'!L63&lt;&gt;"",'Vertragsübersicht aktuell'!L63,"")</f>
        <v/>
      </c>
      <c r="M63" s="263" t="str">
        <f>IF('Vertragsübersicht aktuell'!M63&lt;&gt;"",'Vertragsübersicht aktuell'!M63,"")</f>
        <v/>
      </c>
      <c r="N63" s="255"/>
      <c r="O63" s="264" t="str">
        <f>IF('Vertragsübersicht aktuell'!O63&lt;&gt;0,'Vertragsübersicht aktuell'!O63,"")</f>
        <v/>
      </c>
      <c r="P63" s="264" t="str">
        <f>IF('Vertragsübersicht aktuell'!P63&lt;&gt;0,'Vertragsübersicht aktuell'!P63,"")</f>
        <v/>
      </c>
      <c r="Q63" s="264" t="str">
        <f>IF('Vertragsübersicht aktuell'!Q63&lt;&gt;0,'Vertragsübersicht aktuell'!Q63,"")</f>
        <v/>
      </c>
      <c r="R63" s="264" t="str">
        <f>IF('Vertragsübersicht aktuell'!R63&lt;&gt;0,'Vertragsübersicht aktuell'!R63,"")</f>
        <v/>
      </c>
      <c r="S63" s="241"/>
      <c r="T63" s="317"/>
      <c r="W63" s="318"/>
    </row>
    <row r="64" spans="2:23" ht="15" customHeight="1" x14ac:dyDescent="0.2">
      <c r="B64" s="309" t="str">
        <f>'Vertragsübersicht aktuell'!B64</f>
        <v>Kinder langfristig</v>
      </c>
      <c r="C64" s="309" t="str">
        <f>IF('Vertragsübersicht aktuell'!C64&lt;&gt;"",'Vertragsübersicht aktuell'!C64,"")</f>
        <v/>
      </c>
      <c r="D64" s="309" t="str">
        <f>IF('Vertragsübersicht aktuell'!D64&lt;&gt;"",'Vertragsübersicht aktuell'!D64,"")</f>
        <v/>
      </c>
      <c r="E64" s="342" t="str">
        <f>IF('Vertragsübersicht aktuell'!E64&lt;&gt;"",'Vertragsübersicht aktuell'!E64,"")</f>
        <v/>
      </c>
      <c r="F64" s="265" t="str">
        <f>IF('Vertragsübersicht aktuell'!F64&lt;&gt;"",'Vertragsübersicht aktuell'!F64,"")</f>
        <v/>
      </c>
      <c r="G64" s="261">
        <f>IF('Vertragsübersicht aktuell'!G64&lt;&gt;"",'Vertragsübersicht aktuell'!G64,"")</f>
        <v>0</v>
      </c>
      <c r="H64" s="311" t="str">
        <f>IF('Vertragsübersicht aktuell'!H64&lt;&gt;"",'Vertragsübersicht aktuell'!H64,"")</f>
        <v/>
      </c>
      <c r="I64" s="311" t="str">
        <f>IF('Vertragsübersicht aktuell'!I64&lt;&gt;"",'Vertragsübersicht aktuell'!I64,"")</f>
        <v/>
      </c>
      <c r="J64" s="265" t="str">
        <f>IF('Vertragsübersicht aktuell'!J64&lt;&gt;"",'Vertragsübersicht aktuell'!J64,"")</f>
        <v/>
      </c>
      <c r="K64" s="263" t="str">
        <f>IF('Vertragsübersicht aktuell'!K64&lt;&gt;"",'Vertragsübersicht aktuell'!K64,"")</f>
        <v/>
      </c>
      <c r="L64" s="263" t="str">
        <f>IF('Vertragsübersicht aktuell'!L64&lt;&gt;"",'Vertragsübersicht aktuell'!L64,"")</f>
        <v/>
      </c>
      <c r="M64" s="263" t="str">
        <f>IF('Vertragsübersicht aktuell'!M64&lt;&gt;"",'Vertragsübersicht aktuell'!M64,"")</f>
        <v/>
      </c>
      <c r="N64" s="255"/>
      <c r="O64" s="264" t="str">
        <f>IF('Vertragsübersicht aktuell'!O64&lt;&gt;0,'Vertragsübersicht aktuell'!O64,"")</f>
        <v/>
      </c>
      <c r="P64" s="264" t="str">
        <f>IF('Vertragsübersicht aktuell'!P64&lt;&gt;0,'Vertragsübersicht aktuell'!P64,"")</f>
        <v/>
      </c>
      <c r="Q64" s="264" t="str">
        <f>IF('Vertragsübersicht aktuell'!Q64&lt;&gt;0,'Vertragsübersicht aktuell'!Q64,"")</f>
        <v/>
      </c>
      <c r="R64" s="264" t="str">
        <f>IF('Vertragsübersicht aktuell'!R64&lt;&gt;0,'Vertragsübersicht aktuell'!R64,"")</f>
        <v/>
      </c>
      <c r="S64" s="241"/>
      <c r="T64" s="317"/>
      <c r="W64" s="318"/>
    </row>
    <row r="65" spans="2:23" ht="19.5" customHeight="1" x14ac:dyDescent="0.2">
      <c r="B65" s="320"/>
      <c r="C65" s="321"/>
      <c r="D65" s="321"/>
      <c r="E65" s="487" t="s">
        <v>151</v>
      </c>
      <c r="F65" s="488"/>
      <c r="G65" s="322">
        <f>SUM(G6:G64)-SUM(G15:G16)-SUM(G18:G19)</f>
        <v>0</v>
      </c>
      <c r="H65" s="487" t="s">
        <v>152</v>
      </c>
      <c r="I65" s="488"/>
      <c r="J65" s="322">
        <f>SUM(J6:J64)</f>
        <v>0</v>
      </c>
      <c r="K65" s="322"/>
      <c r="L65" s="322"/>
      <c r="M65" s="323"/>
      <c r="N65" s="251"/>
      <c r="O65" s="324"/>
      <c r="P65" s="325"/>
      <c r="Q65" s="325"/>
      <c r="R65" s="326"/>
      <c r="S65" s="241"/>
      <c r="T65" s="327"/>
      <c r="U65" s="328"/>
      <c r="V65" s="328"/>
      <c r="W65" s="329"/>
    </row>
  </sheetData>
  <mergeCells count="6">
    <mergeCell ref="B2:C2"/>
    <mergeCell ref="B3:C3"/>
    <mergeCell ref="O4:R4"/>
    <mergeCell ref="O33:R33"/>
    <mergeCell ref="E65:F65"/>
    <mergeCell ref="H65:I65"/>
  </mergeCells>
  <dataValidations count="1">
    <dataValidation type="list" allowBlank="1" showInputMessage="1" showErrorMessage="1" sqref="E41 E46 E51 E57 E61" xr:uid="{189994A4-1EC6-0E4B-9237-EF63C4182758}">
      <formula1>",12,1,2,4"</formula1>
    </dataValidation>
  </dataValidations>
  <pageMargins left="0.25" right="0.25" top="0.75" bottom="0.75" header="0.3" footer="0.3"/>
  <pageSetup orientation="landscape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CD6F-8EFE-B44B-8BA1-1C1C16419D14}">
  <sheetPr>
    <pageSetUpPr fitToPage="1"/>
  </sheetPr>
  <dimension ref="B1:IW49"/>
  <sheetViews>
    <sheetView showGridLines="0" tabSelected="1" topLeftCell="A25" zoomScale="75" workbookViewId="0">
      <selection activeCell="I47" sqref="I47:J47"/>
    </sheetView>
  </sheetViews>
  <sheetFormatPr baseColWidth="10" defaultColWidth="16.28515625" defaultRowHeight="12" customHeight="1" x14ac:dyDescent="0.2"/>
  <cols>
    <col min="1" max="1" width="1.140625" style="352" customWidth="1"/>
    <col min="2" max="2" width="16.85546875" style="351" customWidth="1"/>
    <col min="3" max="4" width="10.42578125" style="351" customWidth="1"/>
    <col min="5" max="5" width="5.140625" style="351" customWidth="1"/>
    <col min="6" max="6" width="18.7109375" style="351" customWidth="1"/>
    <col min="7" max="7" width="17" style="351" customWidth="1"/>
    <col min="8" max="8" width="5.140625" style="351" customWidth="1"/>
    <col min="9" max="9" width="30.85546875" style="351" customWidth="1"/>
    <col min="10" max="257" width="16.28515625" style="351" customWidth="1"/>
    <col min="258" max="16384" width="16.28515625" style="352"/>
  </cols>
  <sheetData>
    <row r="1" spans="2:10" ht="6.95" customHeight="1" x14ac:dyDescent="0.2"/>
    <row r="2" spans="2:10" ht="21" customHeight="1" x14ac:dyDescent="0.3">
      <c r="B2" s="353" t="s">
        <v>189</v>
      </c>
      <c r="C2" s="354"/>
      <c r="D2" s="354"/>
      <c r="E2" s="355"/>
      <c r="F2" s="354"/>
      <c r="G2" s="354"/>
      <c r="H2" s="354"/>
      <c r="I2" s="354"/>
      <c r="J2" s="356"/>
    </row>
    <row r="3" spans="2:10" ht="15.6" customHeight="1" thickBot="1" x14ac:dyDescent="0.25">
      <c r="B3" s="357"/>
      <c r="C3" s="358"/>
      <c r="D3" s="358"/>
      <c r="E3" s="358"/>
      <c r="F3" s="359"/>
      <c r="G3" s="359"/>
      <c r="H3" s="358"/>
      <c r="I3" s="358"/>
      <c r="J3" s="360"/>
    </row>
    <row r="4" spans="2:10" ht="30.6" customHeight="1" x14ac:dyDescent="0.2">
      <c r="B4" s="361"/>
      <c r="C4" s="362"/>
      <c r="D4" s="362"/>
      <c r="E4" s="363"/>
      <c r="F4" s="503" t="s">
        <v>188</v>
      </c>
      <c r="G4" s="504"/>
      <c r="H4" s="364"/>
      <c r="I4" s="362"/>
      <c r="J4" s="365"/>
    </row>
    <row r="5" spans="2:10" ht="14.25" customHeight="1" x14ac:dyDescent="0.2">
      <c r="B5" s="505" t="s">
        <v>187</v>
      </c>
      <c r="C5" s="507">
        <f>'Finanzplan zukünftig'!D11</f>
        <v>0</v>
      </c>
      <c r="D5" s="362"/>
      <c r="E5" s="363"/>
      <c r="F5" s="509" t="s">
        <v>186</v>
      </c>
      <c r="G5" s="510"/>
      <c r="H5" s="364"/>
      <c r="I5" s="362"/>
      <c r="J5" s="365"/>
    </row>
    <row r="6" spans="2:10" ht="14.25" customHeight="1" x14ac:dyDescent="0.2">
      <c r="B6" s="506"/>
      <c r="C6" s="508"/>
      <c r="D6" s="362"/>
      <c r="E6" s="363"/>
      <c r="F6" s="366"/>
      <c r="G6" s="367"/>
      <c r="H6" s="364"/>
      <c r="I6" s="362"/>
      <c r="J6" s="365"/>
    </row>
    <row r="7" spans="2:10" ht="14.25" customHeight="1" x14ac:dyDescent="0.2">
      <c r="B7" s="361"/>
      <c r="C7" s="362"/>
      <c r="D7" s="362"/>
      <c r="E7" s="363"/>
      <c r="F7" s="368" t="s">
        <v>82</v>
      </c>
      <c r="G7" s="369">
        <f>'Finanzplan zukünftig'!M23</f>
        <v>0</v>
      </c>
      <c r="H7" s="364"/>
      <c r="I7" s="362"/>
      <c r="J7" s="365"/>
    </row>
    <row r="8" spans="2:10" ht="14.25" customHeight="1" x14ac:dyDescent="0.2">
      <c r="B8" s="361"/>
      <c r="C8" s="362"/>
      <c r="D8" s="362"/>
      <c r="E8" s="363"/>
      <c r="F8" s="370"/>
      <c r="G8" s="371"/>
      <c r="H8" s="364"/>
      <c r="I8" s="373"/>
      <c r="J8" s="365"/>
    </row>
    <row r="9" spans="2:10" ht="14.25" customHeight="1" x14ac:dyDescent="0.2">
      <c r="B9" s="361"/>
      <c r="C9" s="362"/>
      <c r="D9" s="362"/>
      <c r="E9" s="363"/>
      <c r="F9" s="370" t="s">
        <v>80</v>
      </c>
      <c r="G9" s="372">
        <f>'Finanzplan zukünftig'!J23</f>
        <v>0</v>
      </c>
      <c r="H9" s="364"/>
      <c r="I9" s="352"/>
      <c r="J9" s="374"/>
    </row>
    <row r="10" spans="2:10" ht="14.25" customHeight="1" x14ac:dyDescent="0.2">
      <c r="B10" s="361"/>
      <c r="C10" s="362"/>
      <c r="D10" s="362"/>
      <c r="E10" s="363"/>
      <c r="F10" s="370" t="s">
        <v>58</v>
      </c>
      <c r="G10" s="372">
        <f>'Finanzplan zukünftig'!D38</f>
        <v>0</v>
      </c>
      <c r="H10" s="364"/>
      <c r="I10" s="373" t="s">
        <v>185</v>
      </c>
      <c r="J10" s="375">
        <f>'Finanzplan zukünftig'!M13</f>
        <v>0</v>
      </c>
    </row>
    <row r="11" spans="2:10" ht="14.25" customHeight="1" x14ac:dyDescent="0.2">
      <c r="B11" s="361"/>
      <c r="C11" s="362"/>
      <c r="D11" s="362"/>
      <c r="E11" s="363"/>
      <c r="F11" s="370" t="s">
        <v>184</v>
      </c>
      <c r="G11" s="372">
        <f>'Finanzplan zukünftig'!D22</f>
        <v>0</v>
      </c>
      <c r="H11" s="364"/>
      <c r="I11" s="376"/>
      <c r="J11" s="377"/>
    </row>
    <row r="12" spans="2:10" ht="14.25" customHeight="1" x14ac:dyDescent="0.2">
      <c r="B12" s="361"/>
      <c r="C12" s="362"/>
      <c r="D12" s="362"/>
      <c r="E12" s="378"/>
      <c r="F12" s="370" t="s">
        <v>183</v>
      </c>
      <c r="G12" s="372">
        <f>D38</f>
        <v>0</v>
      </c>
      <c r="H12" s="379"/>
      <c r="I12" s="440" t="s">
        <v>182</v>
      </c>
      <c r="J12" s="380">
        <f>'Finanzplan zukünftig'!M8</f>
        <v>0</v>
      </c>
    </row>
    <row r="13" spans="2:10" ht="14.25" customHeight="1" x14ac:dyDescent="0.2">
      <c r="B13" s="361"/>
      <c r="C13" s="362"/>
      <c r="D13" s="362"/>
      <c r="E13" s="378"/>
      <c r="F13" s="381" t="s">
        <v>181</v>
      </c>
      <c r="G13" s="372"/>
      <c r="H13" s="379"/>
      <c r="I13" s="382"/>
      <c r="J13" s="383"/>
    </row>
    <row r="14" spans="2:10" ht="27.2" customHeight="1" thickBot="1" x14ac:dyDescent="0.25">
      <c r="B14" s="361"/>
      <c r="C14" s="362"/>
      <c r="D14" s="362"/>
      <c r="E14" s="363"/>
      <c r="F14" s="384" t="s">
        <v>180</v>
      </c>
      <c r="G14" s="372">
        <f>SUM(G7:G12)</f>
        <v>0</v>
      </c>
      <c r="H14" s="364"/>
      <c r="I14" s="382" t="s">
        <v>179</v>
      </c>
      <c r="J14" s="385">
        <f>'Finanzplan zukünftig'!M6</f>
        <v>0</v>
      </c>
    </row>
    <row r="15" spans="2:10" ht="15.2" customHeight="1" x14ac:dyDescent="0.2">
      <c r="B15" s="361"/>
      <c r="C15" s="362"/>
      <c r="D15" s="362"/>
      <c r="E15" s="363"/>
      <c r="F15" s="386"/>
      <c r="G15" s="387"/>
      <c r="H15" s="364"/>
      <c r="I15" s="362"/>
      <c r="J15" s="365"/>
    </row>
    <row r="16" spans="2:10" ht="14.25" customHeight="1" x14ac:dyDescent="0.2">
      <c r="B16" s="361"/>
      <c r="C16" s="362"/>
      <c r="D16" s="362"/>
      <c r="E16" s="363"/>
      <c r="F16" s="439" t="s">
        <v>178</v>
      </c>
      <c r="G16" s="388">
        <f>C40</f>
        <v>0</v>
      </c>
      <c r="H16" s="364"/>
      <c r="I16" s="362"/>
      <c r="J16" s="365"/>
    </row>
    <row r="17" spans="2:10" ht="14.25" customHeight="1" x14ac:dyDescent="0.2">
      <c r="B17" s="361"/>
      <c r="C17" s="362"/>
      <c r="D17" s="362"/>
      <c r="E17" s="363"/>
      <c r="F17" s="370" t="s">
        <v>177</v>
      </c>
      <c r="G17" s="389"/>
      <c r="H17" s="364"/>
      <c r="I17" s="362"/>
      <c r="J17" s="365"/>
    </row>
    <row r="18" spans="2:10" ht="15.2" customHeight="1" thickBot="1" x14ac:dyDescent="0.25">
      <c r="B18" s="390"/>
      <c r="C18" s="391"/>
      <c r="D18" s="391"/>
      <c r="E18" s="363"/>
      <c r="F18" s="392"/>
      <c r="G18" s="393"/>
      <c r="H18" s="364"/>
      <c r="I18" s="394"/>
      <c r="J18" s="395"/>
    </row>
    <row r="19" spans="2:10" ht="30.2" customHeight="1" x14ac:dyDescent="0.2">
      <c r="B19" s="511" t="s">
        <v>176</v>
      </c>
      <c r="C19" s="512"/>
      <c r="D19" s="513"/>
      <c r="E19" s="396"/>
      <c r="F19" s="514" t="s">
        <v>175</v>
      </c>
      <c r="G19" s="515"/>
      <c r="H19" s="397"/>
      <c r="I19" s="495" t="s">
        <v>174</v>
      </c>
      <c r="J19" s="496"/>
    </row>
    <row r="20" spans="2:10" ht="14.25" customHeight="1" x14ac:dyDescent="0.2">
      <c r="B20" s="398" t="s">
        <v>173</v>
      </c>
      <c r="C20" s="399" t="s">
        <v>163</v>
      </c>
      <c r="D20" s="400" t="s">
        <v>162</v>
      </c>
      <c r="E20" s="396"/>
      <c r="F20" s="401"/>
      <c r="G20" s="402"/>
      <c r="H20" s="397"/>
      <c r="I20" s="403"/>
      <c r="J20" s="404"/>
    </row>
    <row r="21" spans="2:10" ht="14.25" customHeight="1" x14ac:dyDescent="0.2">
      <c r="B21" s="405" t="str">
        <f>'Finanzplan zukünftig'!F6</f>
        <v>Ernährung</v>
      </c>
      <c r="C21" s="406">
        <f>'Finanzplan zukünftig'!G6</f>
        <v>0</v>
      </c>
      <c r="D21" s="407"/>
      <c r="E21" s="396"/>
      <c r="F21" s="497" t="s">
        <v>83</v>
      </c>
      <c r="G21" s="499">
        <f>'Finanzplan zukünftig'!M37</f>
        <v>0</v>
      </c>
      <c r="H21" s="397"/>
      <c r="I21" s="408" t="s">
        <v>172</v>
      </c>
      <c r="J21" s="409">
        <f>'Finanzplan zukünftig'!G29+'Finanzplan zukünftig'!G30</f>
        <v>0</v>
      </c>
    </row>
    <row r="22" spans="2:10" ht="14.25" customHeight="1" x14ac:dyDescent="0.2">
      <c r="B22" s="405" t="str">
        <f>'Finanzplan zukünftig'!F7</f>
        <v>Kleidung/Shopping</v>
      </c>
      <c r="C22" s="406">
        <f>'Finanzplan zukünftig'!G7</f>
        <v>0</v>
      </c>
      <c r="D22" s="407"/>
      <c r="E22" s="396"/>
      <c r="F22" s="498"/>
      <c r="G22" s="500"/>
      <c r="H22" s="397"/>
      <c r="I22" s="410"/>
      <c r="J22" s="411"/>
    </row>
    <row r="23" spans="2:10" ht="14.25" customHeight="1" x14ac:dyDescent="0.2">
      <c r="B23" s="405" t="str">
        <f>'Finanzplan zukünftig'!F8</f>
        <v>Kind (Kinderbetreuung)</v>
      </c>
      <c r="C23" s="406">
        <f>'Finanzplan zukünftig'!G8</f>
        <v>0</v>
      </c>
      <c r="D23" s="407"/>
      <c r="E23" s="396"/>
      <c r="F23" s="401"/>
      <c r="G23" s="389"/>
      <c r="H23" s="397"/>
      <c r="I23" s="408" t="s">
        <v>171</v>
      </c>
      <c r="J23" s="409">
        <f>J13</f>
        <v>0</v>
      </c>
    </row>
    <row r="24" spans="2:10" ht="14.25" customHeight="1" x14ac:dyDescent="0.2">
      <c r="B24" s="405" t="str">
        <f>'Finanzplan zukünftig'!F9</f>
        <v>Vergnügen / Bargeld</v>
      </c>
      <c r="C24" s="406">
        <f>'Finanzplan zukünftig'!G9</f>
        <v>0</v>
      </c>
      <c r="D24" s="407"/>
      <c r="E24" s="396"/>
      <c r="F24" s="497" t="s">
        <v>202</v>
      </c>
      <c r="G24" s="499">
        <f>C5</f>
        <v>0</v>
      </c>
      <c r="H24" s="397"/>
      <c r="I24" s="410"/>
      <c r="J24" s="411"/>
    </row>
    <row r="25" spans="2:10" ht="14.25" customHeight="1" x14ac:dyDescent="0.2">
      <c r="B25" s="405" t="str">
        <f>'Finanzplan zukünftig'!F10</f>
        <v>Geschenke</v>
      </c>
      <c r="C25" s="406">
        <f>'Finanzplan zukünftig'!G10</f>
        <v>0</v>
      </c>
      <c r="D25" s="407"/>
      <c r="E25" s="396"/>
      <c r="F25" s="498"/>
      <c r="G25" s="500"/>
      <c r="H25" s="397"/>
      <c r="I25" s="408" t="s">
        <v>170</v>
      </c>
      <c r="J25" s="409" t="str">
        <f>'Vertragsübersicht zukünftig - T'!F45</f>
        <v/>
      </c>
    </row>
    <row r="26" spans="2:10" ht="14.25" customHeight="1" x14ac:dyDescent="0.2">
      <c r="B26" s="405" t="str">
        <f>'Finanzplan zukünftig'!F11</f>
        <v>Telefon</v>
      </c>
      <c r="C26" s="406">
        <f>'Finanzplan zukünftig'!G11</f>
        <v>0</v>
      </c>
      <c r="D26" s="407"/>
      <c r="E26" s="396"/>
      <c r="F26" s="498"/>
      <c r="G26" s="500"/>
      <c r="H26" s="397"/>
      <c r="I26" s="410"/>
      <c r="J26" s="411"/>
    </row>
    <row r="27" spans="2:10" ht="14.25" customHeight="1" x14ac:dyDescent="0.2">
      <c r="B27" s="405" t="str">
        <f>'Finanzplan zukünftig'!F12</f>
        <v>Rauchen</v>
      </c>
      <c r="C27" s="406">
        <f>'Finanzplan zukünftig'!G12</f>
        <v>0</v>
      </c>
      <c r="D27" s="407"/>
      <c r="E27" s="396"/>
      <c r="F27" s="401"/>
      <c r="G27" s="389"/>
      <c r="H27" s="397"/>
      <c r="I27" s="408" t="s">
        <v>169</v>
      </c>
      <c r="J27" s="409" t="e">
        <f>J21+J23*12-J25*12</f>
        <v>#VALUE!</v>
      </c>
    </row>
    <row r="28" spans="2:10" ht="15.2" customHeight="1" thickBot="1" x14ac:dyDescent="0.25">
      <c r="B28" s="405" t="str">
        <f>'Finanzplan zukünftig'!F13</f>
        <v>Sport / Hobby</v>
      </c>
      <c r="C28" s="406">
        <f>'Finanzplan zukünftig'!G13</f>
        <v>0</v>
      </c>
      <c r="D28" s="407"/>
      <c r="E28" s="396"/>
      <c r="F28" s="501" t="s">
        <v>168</v>
      </c>
      <c r="G28" s="502">
        <f>C5</f>
        <v>0</v>
      </c>
      <c r="H28" s="397"/>
      <c r="I28" s="412"/>
      <c r="J28" s="413"/>
    </row>
    <row r="29" spans="2:10" ht="15.2" customHeight="1" x14ac:dyDescent="0.2">
      <c r="B29" s="405" t="str">
        <f>'Finanzplan zukünftig'!F14</f>
        <v>Tanken / Bahn / Auto</v>
      </c>
      <c r="C29" s="406">
        <f>'Finanzplan zukünftig'!G14</f>
        <v>0</v>
      </c>
      <c r="D29" s="407"/>
      <c r="E29" s="396"/>
      <c r="F29" s="498"/>
      <c r="G29" s="500"/>
      <c r="H29" s="397"/>
      <c r="I29" s="414"/>
      <c r="J29" s="415"/>
    </row>
    <row r="30" spans="2:10" ht="14.25" customHeight="1" x14ac:dyDescent="0.2">
      <c r="B30" s="405" t="str">
        <f>'Finanzplan zukünftig'!F15</f>
        <v>SKY / Netflix / Spotify</v>
      </c>
      <c r="C30" s="406">
        <f>'Finanzplan zukünftig'!G15</f>
        <v>0</v>
      </c>
      <c r="D30" s="407"/>
      <c r="E30" s="396"/>
      <c r="F30" s="401"/>
      <c r="G30" s="402"/>
      <c r="H30" s="397"/>
      <c r="I30" s="489" t="s">
        <v>167</v>
      </c>
      <c r="J30" s="490"/>
    </row>
    <row r="31" spans="2:10" ht="14.25" customHeight="1" x14ac:dyDescent="0.2">
      <c r="B31" s="405" t="str">
        <f>'Finanzplan zukünftig'!F16</f>
        <v>Abonnements</v>
      </c>
      <c r="C31" s="406">
        <f>'Finanzplan zukünftig'!G16</f>
        <v>0</v>
      </c>
      <c r="D31" s="407"/>
      <c r="E31" s="396"/>
      <c r="F31" s="401"/>
      <c r="G31" s="402"/>
      <c r="H31" s="397"/>
      <c r="I31" s="410"/>
      <c r="J31" s="411"/>
    </row>
    <row r="32" spans="2:10" ht="14.25" customHeight="1" x14ac:dyDescent="0.2">
      <c r="B32" s="405" t="str">
        <f>'Finanzplan zukünftig'!F17</f>
        <v>Drogerie / Friseur</v>
      </c>
      <c r="C32" s="524">
        <f>'Finanzplan zukünftig'!G17</f>
        <v>0</v>
      </c>
      <c r="D32" s="407"/>
      <c r="E32" s="396"/>
      <c r="F32" s="401"/>
      <c r="G32" s="402"/>
      <c r="H32" s="397"/>
      <c r="I32" s="408" t="s">
        <v>166</v>
      </c>
      <c r="J32" s="409">
        <f>'Vertragsübersicht zukünftig - T'!J42</f>
        <v>0</v>
      </c>
    </row>
    <row r="33" spans="2:10" ht="15.2" customHeight="1" thickBot="1" x14ac:dyDescent="0.25">
      <c r="B33" s="405" t="str">
        <f>'Finanzplan zukünftig'!F18</f>
        <v>Haustier</v>
      </c>
      <c r="C33" s="406">
        <f>'Finanzplan zukünftig'!G18</f>
        <v>0</v>
      </c>
      <c r="D33" s="407"/>
      <c r="E33" s="396"/>
      <c r="F33" s="392"/>
      <c r="G33" s="416"/>
      <c r="H33" s="397"/>
      <c r="I33" s="410"/>
      <c r="J33" s="411"/>
    </row>
    <row r="34" spans="2:10" ht="15.2" customHeight="1" x14ac:dyDescent="0.2">
      <c r="B34" s="405" t="str">
        <f>'Finanzplan zukünftig'!F19</f>
        <v>Kfz Steuer</v>
      </c>
      <c r="C34" s="406">
        <f>'Finanzplan zukünftig'!G19</f>
        <v>0</v>
      </c>
      <c r="D34" s="407"/>
      <c r="E34" s="417"/>
      <c r="F34" s="418"/>
      <c r="G34" s="419"/>
      <c r="H34" s="420"/>
      <c r="I34" s="408" t="s">
        <v>165</v>
      </c>
      <c r="J34" s="491" t="e">
        <f>('Vertragsübersicht zukünftig - T'!F42+'Vertragsübersicht zukünftig - T'!F45)*12</f>
        <v>#VALUE!</v>
      </c>
    </row>
    <row r="35" spans="2:10" ht="14.25" customHeight="1" x14ac:dyDescent="0.2">
      <c r="B35" s="405" t="str">
        <f>'Finanzplan zukünftig'!F20</f>
        <v>Sonstige Ausgaben</v>
      </c>
      <c r="C35" s="406">
        <f>'Finanzplan zukünftig'!G20</f>
        <v>0</v>
      </c>
      <c r="D35" s="407"/>
      <c r="E35" s="417"/>
      <c r="F35" s="362"/>
      <c r="G35" s="421"/>
      <c r="H35" s="420"/>
      <c r="I35" s="408" t="s">
        <v>164</v>
      </c>
      <c r="J35" s="492"/>
    </row>
    <row r="36" spans="2:10" ht="14.25" customHeight="1" x14ac:dyDescent="0.2">
      <c r="B36" s="405" t="str">
        <f>'Finanzplan zukünftig'!F22</f>
        <v>Urlaub</v>
      </c>
      <c r="C36" s="406">
        <f>'Finanzplan zukünftig'!G22</f>
        <v>0</v>
      </c>
      <c r="D36" s="407"/>
      <c r="E36" s="417"/>
      <c r="F36" s="362"/>
      <c r="G36" s="421"/>
      <c r="H36" s="420"/>
      <c r="I36" s="410"/>
      <c r="J36" s="411"/>
    </row>
    <row r="37" spans="2:10" ht="14.25" customHeight="1" x14ac:dyDescent="0.2">
      <c r="B37" s="405"/>
      <c r="C37" s="399" t="s">
        <v>163</v>
      </c>
      <c r="D37" s="400" t="s">
        <v>162</v>
      </c>
      <c r="E37" s="417"/>
      <c r="F37" s="362"/>
      <c r="G37" s="421"/>
      <c r="H37" s="420"/>
      <c r="I37" s="408" t="s">
        <v>161</v>
      </c>
      <c r="J37" s="493" t="e">
        <f>J27+J32+J34</f>
        <v>#VALUE!</v>
      </c>
    </row>
    <row r="38" spans="2:10" ht="14.25" customHeight="1" x14ac:dyDescent="0.2">
      <c r="B38" s="398" t="s">
        <v>160</v>
      </c>
      <c r="C38" s="406">
        <f>SUM(C21:C37)</f>
        <v>0</v>
      </c>
      <c r="D38" s="407">
        <f>SUM(D21:D37)</f>
        <v>0</v>
      </c>
      <c r="E38" s="417"/>
      <c r="F38" s="362"/>
      <c r="G38" s="362"/>
      <c r="H38" s="420"/>
      <c r="I38" s="489" t="s">
        <v>159</v>
      </c>
      <c r="J38" s="492"/>
    </row>
    <row r="39" spans="2:10" ht="14.25" customHeight="1" x14ac:dyDescent="0.2">
      <c r="B39" s="405"/>
      <c r="C39" s="406"/>
      <c r="D39" s="407"/>
      <c r="E39" s="417"/>
      <c r="F39" s="362"/>
      <c r="G39" s="362"/>
      <c r="H39" s="420"/>
      <c r="I39" s="494"/>
      <c r="J39" s="492"/>
    </row>
    <row r="40" spans="2:10" ht="14.25" customHeight="1" x14ac:dyDescent="0.2">
      <c r="B40" s="398" t="s">
        <v>55</v>
      </c>
      <c r="C40" s="422">
        <f>C38</f>
        <v>0</v>
      </c>
      <c r="D40" s="407"/>
      <c r="E40" s="417"/>
      <c r="F40" s="362"/>
      <c r="G40" s="362"/>
      <c r="H40" s="420"/>
      <c r="I40" s="410"/>
      <c r="J40" s="523"/>
    </row>
    <row r="41" spans="2:10" ht="15.2" customHeight="1" thickBot="1" x14ac:dyDescent="0.25">
      <c r="B41" s="423" t="s">
        <v>158</v>
      </c>
      <c r="C41" s="424" t="s">
        <v>157</v>
      </c>
      <c r="D41" s="425"/>
      <c r="E41" s="417"/>
      <c r="F41" s="362"/>
      <c r="G41" s="362"/>
      <c r="H41" s="420"/>
      <c r="I41" s="412"/>
      <c r="J41" s="413"/>
    </row>
    <row r="42" spans="2:10" ht="15.2" customHeight="1" x14ac:dyDescent="0.2">
      <c r="B42" s="426"/>
      <c r="C42" s="427"/>
      <c r="D42" s="428"/>
      <c r="E42" s="362"/>
      <c r="F42" s="362"/>
      <c r="G42" s="362"/>
      <c r="H42" s="362"/>
      <c r="I42" s="429"/>
      <c r="J42" s="430"/>
    </row>
    <row r="43" spans="2:10" ht="14.25" customHeight="1" x14ac:dyDescent="0.2">
      <c r="B43" s="431"/>
      <c r="C43" s="432"/>
      <c r="D43" s="362"/>
      <c r="E43" s="362"/>
      <c r="F43" s="362"/>
      <c r="G43" s="362"/>
      <c r="H43" s="362"/>
      <c r="I43" s="362"/>
      <c r="J43" s="365"/>
    </row>
    <row r="44" spans="2:10" ht="14.25" customHeight="1" x14ac:dyDescent="0.2">
      <c r="B44" s="433"/>
      <c r="C44" s="434"/>
      <c r="D44" s="435"/>
      <c r="E44" s="435"/>
      <c r="F44" s="435"/>
      <c r="G44" s="435"/>
      <c r="H44" s="435"/>
      <c r="I44" s="435"/>
      <c r="J44" s="436"/>
    </row>
    <row r="46" spans="2:10" ht="23.25" x14ac:dyDescent="0.2">
      <c r="I46" s="520"/>
      <c r="J46" s="520"/>
    </row>
    <row r="47" spans="2:10" ht="23.25" x14ac:dyDescent="0.2">
      <c r="I47" s="522" t="s">
        <v>207</v>
      </c>
      <c r="J47" s="522"/>
    </row>
    <row r="49" spans="9:10" ht="20.25" x14ac:dyDescent="0.2">
      <c r="I49" s="521" t="s">
        <v>208</v>
      </c>
      <c r="J49" s="521"/>
    </row>
  </sheetData>
  <mergeCells count="20">
    <mergeCell ref="I46:J46"/>
    <mergeCell ref="I49:J49"/>
    <mergeCell ref="I47:J47"/>
    <mergeCell ref="F4:G4"/>
    <mergeCell ref="B5:B6"/>
    <mergeCell ref="C5:C6"/>
    <mergeCell ref="F5:G5"/>
    <mergeCell ref="B19:D19"/>
    <mergeCell ref="F19:G19"/>
    <mergeCell ref="F21:F22"/>
    <mergeCell ref="G21:G22"/>
    <mergeCell ref="F24:F26"/>
    <mergeCell ref="G24:G26"/>
    <mergeCell ref="F28:F29"/>
    <mergeCell ref="G28:G29"/>
    <mergeCell ref="I30:J30"/>
    <mergeCell ref="J34:J35"/>
    <mergeCell ref="J37:J39"/>
    <mergeCell ref="I38:I39"/>
    <mergeCell ref="I19:J19"/>
  </mergeCells>
  <pageMargins left="1" right="1" top="1" bottom="1" header="0.25" footer="0.25"/>
  <pageSetup orientation="portrait" r:id="rId1"/>
  <headerFooter>
    <oddFooter>&amp;C&amp;"Helvetica Neue,Regular"&amp;12&amp;K000000&amp;P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430C-4A6A-FA43-BA5E-01CACA33F366}">
  <dimension ref="A1:IV35"/>
  <sheetViews>
    <sheetView showGridLines="0" workbookViewId="0">
      <selection activeCell="D19" sqref="D19"/>
    </sheetView>
  </sheetViews>
  <sheetFormatPr baseColWidth="10" defaultColWidth="10.85546875" defaultRowHeight="12.75" customHeight="1" x14ac:dyDescent="0.2"/>
  <cols>
    <col min="1" max="1" width="11.42578125" style="1" customWidth="1"/>
    <col min="2" max="2" width="26" style="1" customWidth="1"/>
    <col min="3" max="7" width="12" style="1" customWidth="1"/>
    <col min="8" max="8" width="11.42578125" style="1" customWidth="1"/>
    <col min="9" max="256" width="10.85546875" style="1" customWidth="1"/>
    <col min="257" max="16384" width="10.85546875" style="2"/>
  </cols>
  <sheetData>
    <row r="1" spans="1:8" ht="13.5" customHeight="1" thickTop="1" x14ac:dyDescent="0.2">
      <c r="A1" s="189"/>
      <c r="B1" s="190"/>
      <c r="C1" s="190"/>
      <c r="D1" s="190"/>
      <c r="E1" s="190"/>
      <c r="F1" s="190"/>
      <c r="G1" s="191"/>
      <c r="H1" s="192"/>
    </row>
    <row r="2" spans="1:8" ht="12.75" customHeight="1" x14ac:dyDescent="0.2">
      <c r="A2" s="193"/>
      <c r="B2" s="194" t="s">
        <v>190</v>
      </c>
      <c r="C2" s="195"/>
      <c r="D2" s="196">
        <f>'Finanzplan aktuell'!D11</f>
        <v>0</v>
      </c>
      <c r="E2" s="195"/>
      <c r="F2" s="195"/>
      <c r="G2" s="197"/>
      <c r="H2" s="198"/>
    </row>
    <row r="3" spans="1:8" ht="12.75" customHeight="1" x14ac:dyDescent="0.2">
      <c r="A3" s="193"/>
      <c r="B3" s="195"/>
      <c r="C3" s="195"/>
      <c r="D3" s="196"/>
      <c r="E3" s="195"/>
      <c r="F3" s="195"/>
      <c r="G3" s="197"/>
      <c r="H3" s="198"/>
    </row>
    <row r="4" spans="1:8" ht="12.75" customHeight="1" x14ac:dyDescent="0.2">
      <c r="A4" s="193"/>
      <c r="B4" s="194" t="s">
        <v>191</v>
      </c>
      <c r="C4" s="195"/>
      <c r="D4" s="196">
        <f>'Finanzplan aktuell'!D13</f>
        <v>0</v>
      </c>
      <c r="E4" s="195"/>
      <c r="F4" s="195"/>
      <c r="G4" s="197"/>
      <c r="H4" s="198"/>
    </row>
    <row r="5" spans="1:8" ht="13.5" customHeight="1" thickBot="1" x14ac:dyDescent="0.25">
      <c r="A5" s="193"/>
      <c r="B5" s="199" t="s">
        <v>192</v>
      </c>
      <c r="C5" s="200"/>
      <c r="D5" s="201">
        <f>D2*3</f>
        <v>0</v>
      </c>
      <c r="E5" s="195"/>
      <c r="F5" s="195"/>
      <c r="G5" s="197"/>
      <c r="H5" s="198"/>
    </row>
    <row r="6" spans="1:8" ht="12.75" customHeight="1" x14ac:dyDescent="0.2">
      <c r="A6" s="193"/>
      <c r="B6" s="202" t="s">
        <v>193</v>
      </c>
      <c r="C6" s="203"/>
      <c r="D6" s="204">
        <f>LARGE(D4:D5,1)</f>
        <v>0</v>
      </c>
      <c r="E6" s="195"/>
      <c r="F6" s="195"/>
      <c r="G6" s="197"/>
      <c r="H6" s="198"/>
    </row>
    <row r="7" spans="1:8" ht="12.75" customHeight="1" x14ac:dyDescent="0.2">
      <c r="A7" s="193"/>
      <c r="B7" s="195"/>
      <c r="C7" s="195"/>
      <c r="D7" s="196"/>
      <c r="E7" s="195"/>
      <c r="F7" s="195"/>
      <c r="G7" s="197"/>
      <c r="H7" s="198"/>
    </row>
    <row r="8" spans="1:8" ht="12.75" customHeight="1" x14ac:dyDescent="0.2">
      <c r="A8" s="193"/>
      <c r="B8" s="194" t="s">
        <v>194</v>
      </c>
      <c r="C8" s="195"/>
      <c r="D8" s="196">
        <f>'Finanzplan aktuell'!D38+'Finanzplan aktuell'!M23+'Finanzplan aktuell'!M37</f>
        <v>0</v>
      </c>
      <c r="E8" s="195"/>
      <c r="F8" s="195"/>
      <c r="G8" s="197"/>
      <c r="H8" s="198"/>
    </row>
    <row r="9" spans="1:8" ht="12.75" customHeight="1" x14ac:dyDescent="0.2">
      <c r="A9" s="193"/>
      <c r="B9" s="194" t="s">
        <v>195</v>
      </c>
      <c r="C9" s="195"/>
      <c r="D9" s="196">
        <f>'Finanzplan aktuell'!G29+'Finanzplan aktuell'!G30</f>
        <v>0</v>
      </c>
      <c r="E9" s="195"/>
      <c r="F9" s="195"/>
      <c r="G9" s="197"/>
      <c r="H9" s="198"/>
    </row>
    <row r="10" spans="1:8" ht="12.75" customHeight="1" thickBot="1" x14ac:dyDescent="0.25">
      <c r="A10" s="193"/>
      <c r="B10" s="200"/>
      <c r="C10" s="200"/>
      <c r="D10" s="200"/>
      <c r="E10" s="200"/>
      <c r="F10" s="200"/>
      <c r="G10" s="197"/>
      <c r="H10" s="198"/>
    </row>
    <row r="11" spans="1:8" ht="12.75" customHeight="1" x14ac:dyDescent="0.2">
      <c r="A11" s="205"/>
      <c r="B11" s="206"/>
      <c r="C11" s="516" t="s">
        <v>196</v>
      </c>
      <c r="D11" s="517"/>
      <c r="E11" s="518" t="s">
        <v>197</v>
      </c>
      <c r="F11" s="519"/>
      <c r="G11" s="207"/>
      <c r="H11" s="198"/>
    </row>
    <row r="12" spans="1:8" ht="12.75" customHeight="1" x14ac:dyDescent="0.2">
      <c r="A12" s="205"/>
      <c r="B12" s="208" t="s">
        <v>58</v>
      </c>
      <c r="C12" s="209">
        <v>0.1</v>
      </c>
      <c r="D12" s="210">
        <f>D2*C12</f>
        <v>0</v>
      </c>
      <c r="E12" s="209">
        <v>0.1</v>
      </c>
      <c r="F12" s="210">
        <f>D2*E12</f>
        <v>0</v>
      </c>
      <c r="G12" s="207"/>
      <c r="H12" s="198"/>
    </row>
    <row r="13" spans="1:8" ht="12.75" customHeight="1" x14ac:dyDescent="0.2">
      <c r="A13" s="205"/>
      <c r="B13" s="211" t="s">
        <v>198</v>
      </c>
      <c r="C13" s="212"/>
      <c r="D13" s="213"/>
      <c r="E13" s="212"/>
      <c r="F13" s="213"/>
      <c r="G13" s="207"/>
      <c r="H13" s="198"/>
    </row>
    <row r="14" spans="1:8" ht="12.75" customHeight="1" x14ac:dyDescent="0.2">
      <c r="A14" s="205"/>
      <c r="B14" s="214" t="s">
        <v>199</v>
      </c>
      <c r="C14" s="215">
        <v>0.5</v>
      </c>
      <c r="D14" s="216">
        <f>$D$8*C14</f>
        <v>0</v>
      </c>
      <c r="E14" s="215">
        <v>0.1</v>
      </c>
      <c r="F14" s="216">
        <f>$D$8*E14</f>
        <v>0</v>
      </c>
      <c r="G14" s="207"/>
      <c r="H14" s="198"/>
    </row>
    <row r="15" spans="1:8" ht="12.75" customHeight="1" x14ac:dyDescent="0.2">
      <c r="A15" s="205"/>
      <c r="B15" s="217" t="s">
        <v>200</v>
      </c>
      <c r="C15" s="218">
        <v>0.25</v>
      </c>
      <c r="D15" s="219">
        <f>$D$8*C15</f>
        <v>0</v>
      </c>
      <c r="E15" s="218">
        <v>0.56999999999999995</v>
      </c>
      <c r="F15" s="219">
        <f>$D$8*E15</f>
        <v>0</v>
      </c>
      <c r="G15" s="207"/>
      <c r="H15" s="198"/>
    </row>
    <row r="16" spans="1:8" ht="12.75" customHeight="1" thickBot="1" x14ac:dyDescent="0.25">
      <c r="A16" s="205"/>
      <c r="B16" s="220" t="s">
        <v>201</v>
      </c>
      <c r="C16" s="221">
        <v>0.25</v>
      </c>
      <c r="D16" s="222">
        <f>$D$8*C16</f>
        <v>0</v>
      </c>
      <c r="E16" s="221">
        <v>0.33</v>
      </c>
      <c r="F16" s="222">
        <f>$D$8*E16</f>
        <v>0</v>
      </c>
      <c r="G16" s="207"/>
      <c r="H16" s="198"/>
    </row>
    <row r="17" spans="1:8" ht="12.75" customHeight="1" x14ac:dyDescent="0.2">
      <c r="A17" s="193"/>
      <c r="B17" s="223"/>
      <c r="C17" s="223"/>
      <c r="D17" s="223"/>
      <c r="E17" s="223"/>
      <c r="F17" s="223"/>
      <c r="G17" s="197"/>
      <c r="H17" s="198"/>
    </row>
    <row r="18" spans="1:8" ht="12.75" customHeight="1" x14ac:dyDescent="0.2">
      <c r="A18" s="193"/>
      <c r="B18" s="195"/>
      <c r="C18" s="195"/>
      <c r="D18" s="195"/>
      <c r="E18" s="195"/>
      <c r="F18" s="195"/>
      <c r="G18" s="197"/>
      <c r="H18" s="198"/>
    </row>
    <row r="19" spans="1:8" ht="13.5" customHeight="1" thickBot="1" x14ac:dyDescent="0.25">
      <c r="A19" s="224"/>
      <c r="B19" s="225"/>
      <c r="C19" s="225"/>
      <c r="D19" s="225"/>
      <c r="E19" s="225"/>
      <c r="F19" s="225"/>
      <c r="G19" s="226"/>
      <c r="H19" s="198"/>
    </row>
    <row r="20" spans="1:8" ht="13.5" customHeight="1" thickTop="1" x14ac:dyDescent="0.2">
      <c r="A20" s="227"/>
      <c r="B20" s="190"/>
      <c r="C20" s="190"/>
      <c r="D20" s="190"/>
      <c r="E20" s="190"/>
      <c r="F20" s="190"/>
      <c r="G20" s="190"/>
      <c r="H20" s="228"/>
    </row>
    <row r="21" spans="1:8" ht="12.75" customHeight="1" x14ac:dyDescent="0.2">
      <c r="A21" s="229"/>
      <c r="B21" s="195"/>
      <c r="C21" s="195"/>
      <c r="D21" s="195"/>
      <c r="E21" s="195"/>
      <c r="F21" s="195"/>
      <c r="G21" s="195"/>
      <c r="H21" s="228"/>
    </row>
    <row r="22" spans="1:8" ht="12.75" customHeight="1" x14ac:dyDescent="0.2">
      <c r="A22" s="229"/>
      <c r="B22" s="195"/>
      <c r="C22" s="195"/>
      <c r="D22" s="195"/>
      <c r="E22" s="195"/>
      <c r="F22" s="195"/>
      <c r="G22" s="195"/>
      <c r="H22" s="228"/>
    </row>
    <row r="23" spans="1:8" ht="12.75" customHeight="1" x14ac:dyDescent="0.2">
      <c r="A23" s="229"/>
      <c r="B23" s="195"/>
      <c r="C23" s="195"/>
      <c r="D23" s="195"/>
      <c r="E23" s="195"/>
      <c r="F23" s="195"/>
      <c r="G23" s="230"/>
      <c r="H23" s="228"/>
    </row>
    <row r="24" spans="1:8" ht="12.75" customHeight="1" x14ac:dyDescent="0.2">
      <c r="A24" s="231"/>
      <c r="B24" s="195"/>
      <c r="C24" s="195"/>
      <c r="D24" s="195"/>
      <c r="E24" s="195"/>
      <c r="F24" s="195"/>
      <c r="G24" s="230"/>
      <c r="H24" s="228"/>
    </row>
    <row r="25" spans="1:8" ht="12.75" customHeight="1" x14ac:dyDescent="0.2">
      <c r="A25" s="229"/>
      <c r="B25" s="195"/>
      <c r="C25" s="195"/>
      <c r="D25" s="195"/>
      <c r="E25" s="195"/>
      <c r="F25" s="195"/>
      <c r="G25" s="230"/>
      <c r="H25" s="228"/>
    </row>
    <row r="26" spans="1:8" ht="12.75" customHeight="1" x14ac:dyDescent="0.2">
      <c r="A26" s="231"/>
      <c r="B26" s="195"/>
      <c r="C26" s="195"/>
      <c r="D26" s="195"/>
      <c r="E26" s="195"/>
      <c r="F26" s="195"/>
      <c r="G26" s="230"/>
      <c r="H26" s="228"/>
    </row>
    <row r="27" spans="1:8" ht="12.75" customHeight="1" x14ac:dyDescent="0.2">
      <c r="A27" s="229"/>
      <c r="B27" s="195"/>
      <c r="C27" s="195"/>
      <c r="D27" s="195"/>
      <c r="E27" s="195"/>
      <c r="F27" s="195"/>
      <c r="G27" s="195"/>
      <c r="H27" s="228"/>
    </row>
    <row r="28" spans="1:8" ht="12.75" customHeight="1" x14ac:dyDescent="0.2">
      <c r="A28" s="232"/>
      <c r="B28" s="195"/>
      <c r="C28" s="195"/>
      <c r="D28" s="195"/>
      <c r="E28" s="195"/>
      <c r="F28" s="195"/>
      <c r="G28" s="195"/>
      <c r="H28" s="228"/>
    </row>
    <row r="29" spans="1:8" ht="12.75" customHeight="1" x14ac:dyDescent="0.2">
      <c r="A29" s="232"/>
      <c r="B29" s="195"/>
      <c r="C29" s="195"/>
      <c r="D29" s="195"/>
      <c r="E29" s="195"/>
      <c r="F29" s="195"/>
      <c r="G29" s="195"/>
      <c r="H29" s="228"/>
    </row>
    <row r="30" spans="1:8" ht="12.75" customHeight="1" x14ac:dyDescent="0.2">
      <c r="A30" s="232"/>
      <c r="B30" s="195"/>
      <c r="C30" s="195"/>
      <c r="D30" s="195"/>
      <c r="E30" s="195"/>
      <c r="F30" s="195"/>
      <c r="G30" s="195"/>
      <c r="H30" s="228"/>
    </row>
    <row r="31" spans="1:8" ht="12.75" customHeight="1" x14ac:dyDescent="0.2">
      <c r="A31" s="229"/>
      <c r="B31" s="195"/>
      <c r="C31" s="195"/>
      <c r="D31" s="195"/>
      <c r="E31" s="195"/>
      <c r="F31" s="195"/>
      <c r="G31" s="195"/>
      <c r="H31" s="228"/>
    </row>
    <row r="32" spans="1:8" ht="12.75" customHeight="1" x14ac:dyDescent="0.2">
      <c r="A32" s="231"/>
      <c r="B32" s="195"/>
      <c r="C32" s="195"/>
      <c r="D32" s="195"/>
      <c r="E32" s="195"/>
      <c r="F32" s="195"/>
      <c r="G32" s="195"/>
      <c r="H32" s="228"/>
    </row>
    <row r="33" spans="1:8" ht="12.75" customHeight="1" x14ac:dyDescent="0.2">
      <c r="A33" s="229"/>
      <c r="B33" s="195"/>
      <c r="C33" s="195"/>
      <c r="D33" s="195"/>
      <c r="E33" s="195"/>
      <c r="F33" s="195"/>
      <c r="G33" s="195"/>
      <c r="H33" s="228"/>
    </row>
    <row r="34" spans="1:8" ht="12.75" customHeight="1" x14ac:dyDescent="0.2">
      <c r="A34" s="231"/>
      <c r="B34" s="195"/>
      <c r="C34" s="195"/>
      <c r="D34" s="195"/>
      <c r="E34" s="195"/>
      <c r="F34" s="195"/>
      <c r="G34" s="195"/>
      <c r="H34" s="228"/>
    </row>
    <row r="35" spans="1:8" ht="12.75" customHeight="1" x14ac:dyDescent="0.2">
      <c r="A35" s="233"/>
      <c r="B35" s="234"/>
      <c r="C35" s="234"/>
      <c r="D35" s="234"/>
      <c r="E35" s="234"/>
      <c r="F35" s="234"/>
      <c r="G35" s="234"/>
      <c r="H35" s="235"/>
    </row>
  </sheetData>
  <mergeCells count="2">
    <mergeCell ref="C11:D11"/>
    <mergeCell ref="E11:F11"/>
  </mergeCells>
  <conditionalFormatting sqref="D9">
    <cfRule type="cellIs" dxfId="2" priority="1" stopIfTrue="1" operator="equal">
      <formula>$D$6</formula>
    </cfRule>
    <cfRule type="cellIs" dxfId="1" priority="2" stopIfTrue="1" operator="lessThan">
      <formula>$D$6</formula>
    </cfRule>
    <cfRule type="cellIs" dxfId="0" priority="3" stopIfTrue="1" operator="greaterThan">
      <formula>$D$6</formula>
    </cfRule>
  </conditionalFormatting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Finanzplan aktuell</vt:lpstr>
      <vt:lpstr>Vertragsübersicht aktuell</vt:lpstr>
      <vt:lpstr>Finanzplan zukünftig</vt:lpstr>
      <vt:lpstr>Vertragsübersicht zukünftig - T</vt:lpstr>
      <vt:lpstr>Kontenmodell</vt:lpstr>
      <vt:lpstr>Berechnung Beratung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</dc:creator>
  <cp:lastModifiedBy>User</cp:lastModifiedBy>
  <dcterms:created xsi:type="dcterms:W3CDTF">2020-04-26T09:29:04Z</dcterms:created>
  <dcterms:modified xsi:type="dcterms:W3CDTF">2020-10-17T18:07:00Z</dcterms:modified>
</cp:coreProperties>
</file>